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firstSheet="3" activeTab="8"/>
  </bookViews>
  <sheets>
    <sheet name="แผนงานบริหารงานทั่วไป" sheetId="1" r:id="rId1"/>
    <sheet name="แผนงานรักษาความสงบ" sheetId="2" r:id="rId2"/>
    <sheet name="แผนงานการศึกษา" sheetId="3" r:id="rId3"/>
    <sheet name="แผนงานสาธารณสุข" sheetId="4" r:id="rId4"/>
    <sheet name="แผนงานเคหะและชุมชน" sheetId="5" r:id="rId5"/>
    <sheet name="แผนงานสร้างความเข้มแข็ง" sheetId="6" r:id="rId6"/>
    <sheet name="แผนงานศาสนาวัฒนธรรม" sheetId="7" r:id="rId7"/>
    <sheet name="แผนงานการเกษตร" sheetId="8" r:id="rId8"/>
    <sheet name="แผนงานงบกลาง" sheetId="9" r:id="rId9"/>
  </sheets>
  <definedNames>
    <definedName name="_xlnm.Print_Titles" localSheetId="7">'แผนงานการเกษตร'!$1:$5</definedName>
    <definedName name="_xlnm.Print_Titles" localSheetId="2">'แผนงานการศึกษา'!$1:$5</definedName>
    <definedName name="_xlnm.Print_Titles" localSheetId="4">'แผนงานเคหะและชุมชน'!$1:$5</definedName>
    <definedName name="_xlnm.Print_Titles" localSheetId="8">'แผนงานงบกลาง'!$1:$5</definedName>
    <definedName name="_xlnm.Print_Titles" localSheetId="0">'แผนงานบริหารงานทั่วไป'!$1:$5</definedName>
    <definedName name="_xlnm.Print_Titles" localSheetId="1">'แผนงานรักษาความสงบ'!$1:$5</definedName>
    <definedName name="_xlnm.Print_Titles" localSheetId="6">'แผนงานศาสนาวัฒนธรรม'!$1:$5</definedName>
    <definedName name="_xlnm.Print_Titles" localSheetId="5">'แผนงานสร้างความเข้มแข็ง'!$1:$5</definedName>
    <definedName name="_xlnm.Print_Titles" localSheetId="3">'แผนงานสาธารณสุข'!$1:$5</definedName>
  </definedNames>
  <calcPr fullCalcOnLoad="1"/>
</workbook>
</file>

<file path=xl/sharedStrings.xml><?xml version="1.0" encoding="utf-8"?>
<sst xmlns="http://schemas.openxmlformats.org/spreadsheetml/2006/main" count="786" uniqueCount="455">
  <si>
    <t>ประมาณการ</t>
  </si>
  <si>
    <t>ยอดต่าง (%)</t>
  </si>
  <si>
    <t>รายงานประมาณการรายจ่าย</t>
  </si>
  <si>
    <t>รายจ่ายจริง</t>
  </si>
  <si>
    <t>แผนงาน/งาน</t>
  </si>
  <si>
    <t>แผนงานบริหารงานทั่วไป</t>
  </si>
  <si>
    <t>งานบริหารงานทั่วไป</t>
  </si>
  <si>
    <t xml:space="preserve"> งบบุคลากร</t>
  </si>
  <si>
    <t xml:space="preserve"> หมวดเงินเดือน (ฝ่ายการเมือง)</t>
  </si>
  <si>
    <t>รวมหมวดเงินเดือน (ฝ่ายการเมือง)</t>
  </si>
  <si>
    <t xml:space="preserve">    ประเภทเงินเดือนนายก/รองนายก</t>
  </si>
  <si>
    <t xml:space="preserve">    ประเภทเงินค่าตอบแทนประจำตำแหน่งนายก/รองนายก</t>
  </si>
  <si>
    <t xml:space="preserve">    ประเภทเงินค่าตอบแทนพิเศษตำแหน่งนายก/รองนายก</t>
  </si>
  <si>
    <t xml:space="preserve">    ประเภทเงินค่าตอบแทนเลขานุการ/ที่ปรึกษา นายก อบต.</t>
  </si>
  <si>
    <t xml:space="preserve">    ประเภทค่าตอบแทนสมาชิกสภาองค์การบริหารส่วนตำบล</t>
  </si>
  <si>
    <t xml:space="preserve"> หมวดเงินเดือน (ฝ่ายประจำ)</t>
  </si>
  <si>
    <t xml:space="preserve">    ประเภทเงินเดือนพนักงาน</t>
  </si>
  <si>
    <t xml:space="preserve">    ประเภทเงินเพิ่มต่างๆ ของพนักงาน</t>
  </si>
  <si>
    <t xml:space="preserve">    ประเภทเงินประจำตำแหน่ง</t>
  </si>
  <si>
    <t xml:space="preserve">    ประเภทค่าจ้างประจำ</t>
  </si>
  <si>
    <t xml:space="preserve">    </t>
  </si>
  <si>
    <t xml:space="preserve">    ประเภทเงินเพิ่มต่างๆ ของลูกจ้างประจำ</t>
  </si>
  <si>
    <t xml:space="preserve">    ประเภทค่าตอบแทนพนักงานจ้าง</t>
  </si>
  <si>
    <t xml:space="preserve">    ประเภทเงินเพิ่มต่างๆ ของพนักงานจ้าง</t>
  </si>
  <si>
    <t xml:space="preserve">    ประเภทเงินอื่นๆ</t>
  </si>
  <si>
    <t>รวมหมวดเงินเดือน (ฝ่ายประจำ)</t>
  </si>
  <si>
    <t xml:space="preserve"> หมวดค่าตอบแทนใช้สอยและวัสดุ</t>
  </si>
  <si>
    <t>รวมงบบุคลากร</t>
  </si>
  <si>
    <t xml:space="preserve"> งบดำเนินการ</t>
  </si>
  <si>
    <t xml:space="preserve">   ประเภทค่าตอบแทนผู้ปฏิบัติงานอันเป็นประโยชน์ต่อ อปท.</t>
  </si>
  <si>
    <t xml:space="preserve">   ประเภทค่าตอบแทนการปฏิบัติงานนอกเวลาราชการ</t>
  </si>
  <si>
    <t xml:space="preserve">   ประเภทค่าเช่าบ้าน</t>
  </si>
  <si>
    <t xml:space="preserve">   ประเภทเงินช่วยเหลือการศึกษาบุตร</t>
  </si>
  <si>
    <t xml:space="preserve">   ประเภทเงินช่วยเหลือค่ารักษาพยาบาล</t>
  </si>
  <si>
    <t xml:space="preserve">   ประเภทรายจ่ายเพื่อให้ได้มาซึ่งบริการ</t>
  </si>
  <si>
    <t xml:space="preserve">   ประเภทจ่ายเกี่ยวกับการรับรองและพิธีการ</t>
  </si>
  <si>
    <t xml:space="preserve">   ประเภทรายจ่ายเกี่ยวเนื่องกับการปฏิบัติราชการที่ไม่เข้าลักษณะ</t>
  </si>
  <si>
    <t>รายจ่ายหมวดอื่นๆ</t>
  </si>
  <si>
    <t xml:space="preserve">   ประเภทวัสดุสำนักงาน</t>
  </si>
  <si>
    <t xml:space="preserve">   ประเภทวัสดุไฟฟ้าและวิทยุ</t>
  </si>
  <si>
    <t xml:space="preserve">   ประเภทวัสดุงานบ้านงานครัว</t>
  </si>
  <si>
    <t xml:space="preserve">   ประเภทวัสดุยานพาหนะและขนส่ง</t>
  </si>
  <si>
    <t xml:space="preserve">   ประเภทวัสดุเชื้อเพลิงและหล่อลื่น</t>
  </si>
  <si>
    <t xml:space="preserve">   ประเภทวัสดุการเกษตร</t>
  </si>
  <si>
    <t xml:space="preserve">   ประเภทวัสดุคอมพิวเตอร์</t>
  </si>
  <si>
    <t xml:space="preserve"> รวมหมวดค่าตอบแทนใช้สอยและวัสดุ</t>
  </si>
  <si>
    <t xml:space="preserve"> หมวดค่าสาธาณูปโภค</t>
  </si>
  <si>
    <t xml:space="preserve">   ประเภทค่าไฟฟ้า</t>
  </si>
  <si>
    <t xml:space="preserve"> รวมหมวดค่าสาธารณูปโภค</t>
  </si>
  <si>
    <t>รวมงบดำเนินการ</t>
  </si>
  <si>
    <t xml:space="preserve"> งบลงทุน</t>
  </si>
  <si>
    <t xml:space="preserve"> หมวดค่าครุภัณฑ์ ที่ดินและสิ่งก่อสร้าง</t>
  </si>
  <si>
    <t xml:space="preserve"> รวมหมวดค่าครุภัณฑ์ ที่ดินและสิ่งก่อสร้าง</t>
  </si>
  <si>
    <t>รวมงบลงทุน</t>
  </si>
  <si>
    <t xml:space="preserve"> งบเงินอุดหนุน</t>
  </si>
  <si>
    <t xml:space="preserve"> หมวดเงินอุดหนุน</t>
  </si>
  <si>
    <t xml:space="preserve"> รวมหมวดเงินอุดหนุน</t>
  </si>
  <si>
    <t>รวมงบเงินอุดหนุน</t>
  </si>
  <si>
    <t>รวมงานบริหารงานทั่วไป</t>
  </si>
  <si>
    <t xml:space="preserve">   ประเภทค่าบำรุงรักษาและซ่อมแซม</t>
  </si>
  <si>
    <t>งานวางแผนสถิติและวิชาการ</t>
  </si>
  <si>
    <t>รวมงานวางแผนสถิติและวิชาการ</t>
  </si>
  <si>
    <t>งานบริหารงานคลัง</t>
  </si>
  <si>
    <t xml:space="preserve">   ประเภทค่าบริการโทรศัพท์</t>
  </si>
  <si>
    <t xml:space="preserve">   ประเภทค่าบริการไปรษณีย์</t>
  </si>
  <si>
    <t xml:space="preserve">   ประเภทค่าบริการสื่อสารและโทรคมนาคม</t>
  </si>
  <si>
    <t>รวมงานบริหารงานคลัง</t>
  </si>
  <si>
    <t>แผนงานรักษาความสงบภายใน</t>
  </si>
  <si>
    <t>งานบริหารงานทั่วไปเกี่ยวกับรักษาความสงบภายใน</t>
  </si>
  <si>
    <t>รวมงานบริหารทั่วไปเกี่ยวกับรักษาความสงบภายใน</t>
  </si>
  <si>
    <t>รวมแผนงานบริหารงานทั่วไป</t>
  </si>
  <si>
    <t>งานป้องกันภัยฝ่ายพลเรือนและระงับอัคคีภัย</t>
  </si>
  <si>
    <t>รวมงานป้องกันภัยฝ่ายพลเรือนและระงับอัคคีภัย</t>
  </si>
  <si>
    <t>แผนงานการศึกษา</t>
  </si>
  <si>
    <t>งานบริหารงานทั่วไปเกี่ยวกับการศึกษา</t>
  </si>
  <si>
    <t>งบบุคลากร</t>
  </si>
  <si>
    <t>หมวดเงินเดือน (ฝ่ายประจำ)</t>
  </si>
  <si>
    <t xml:space="preserve">   ประเภทรายจ่ายเกี่ยวเนื่องกับการรับรองและพิธีการ</t>
  </si>
  <si>
    <t xml:space="preserve"> หมวดค่าสาธารณูปโภค</t>
  </si>
  <si>
    <t xml:space="preserve">  ประเภทค่าไฟฟ้า</t>
  </si>
  <si>
    <t xml:space="preserve">  ประเภทค่าน้ำประปา</t>
  </si>
  <si>
    <t xml:space="preserve">  ประเภทค่าบริการไปรษณีย์</t>
  </si>
  <si>
    <t>รวมงานบริหารงานทั่วไปเกี่ยวกับการศึกษา</t>
  </si>
  <si>
    <t xml:space="preserve"> หมวดค่าครุภัณฑ์ที่ดิน และสิ่งก่อสร้าง</t>
  </si>
  <si>
    <t>งบดำเนินการ</t>
  </si>
  <si>
    <t>หมวดค่าตอบแทนใช้สอยและวัสดุ</t>
  </si>
  <si>
    <t>รวมหมวดค่าตอบแทนใช้สอยและวัสดุ</t>
  </si>
  <si>
    <t xml:space="preserve">   ประเภทค่าอาหารเสริม (นม)</t>
  </si>
  <si>
    <t>รวมงานระดับก่อนวัยเรียนและประถมศึกษา</t>
  </si>
  <si>
    <t xml:space="preserve"> รวมงบเงินอุดหนุน</t>
  </si>
  <si>
    <t>งานมัธยมศึกษา</t>
  </si>
  <si>
    <t>รวมงานมัธยมศึกษา</t>
  </si>
  <si>
    <t>งานการศึกษาไม่กำหนดระดับ</t>
  </si>
  <si>
    <t>รวมงานการศึกษาไม่กำหนดระดับ</t>
  </si>
  <si>
    <t>รวมแผนงานการศึกษา</t>
  </si>
  <si>
    <t>แผนงานสาธารณสุข</t>
  </si>
  <si>
    <t xml:space="preserve">   ประเภทวัสดุวิทยาศาสตร์การแพทย์</t>
  </si>
  <si>
    <t>งานบริหารงานทั่วไปเกี่ยวกับสาธารณสุข</t>
  </si>
  <si>
    <t>รวมงานบริหารงานทั่วไปเกี่ยวกับสาธารณสุข</t>
  </si>
  <si>
    <t>แผนงานเคหะและชุมชน</t>
  </si>
  <si>
    <t>รวมงานบริการสาธารณสุขและงานสาธารณสุขอื่น</t>
  </si>
  <si>
    <t>รวมแผนงานสาธารณสุข</t>
  </si>
  <si>
    <t>งบเงินอุดหนุน</t>
  </si>
  <si>
    <t>หมวดเงินอุดหนุน</t>
  </si>
  <si>
    <t>รวมงานไฟฟ้าถนน</t>
  </si>
  <si>
    <t>งานไฟฟ้าถนน</t>
  </si>
  <si>
    <t>รวมแผนงานเคหะและชุมชน</t>
  </si>
  <si>
    <t>แผนงานสร้างความเข้มแข็งของชุมชน</t>
  </si>
  <si>
    <t>รวมงานส่งเสริมและสนับสนุนความเข้มแข็งของชุมชน</t>
  </si>
  <si>
    <t>รวมหมวดเงินอุดหนุน</t>
  </si>
  <si>
    <t>แผนงานการศาสนาวัฒนธรรมและนันทนาการ</t>
  </si>
  <si>
    <t>งานกีฬาและนันทนาการ</t>
  </si>
  <si>
    <t>งบลงทุน</t>
  </si>
  <si>
    <t>รวมงานกีฬาและนันทนาการ</t>
  </si>
  <si>
    <t>หมวดค่าครุภัณฑ์ที่ดินและสิ่งก่อสร้าง</t>
  </si>
  <si>
    <t xml:space="preserve"> ประเภทครุภัณฑ์กีฬา</t>
  </si>
  <si>
    <t>รวมหมวดค่าครุภัณฑ์ที่ดินและสิ่งก่อสร้าง</t>
  </si>
  <si>
    <t>งานศาสนาวัฒนธรรมท้องถิ่น</t>
  </si>
  <si>
    <t>รวมงานศาสนาวัฒนธรรมท้องถิ่น</t>
  </si>
  <si>
    <t>งานวิชาการวางแผนและส่งเสริมการท่องเที่ยว</t>
  </si>
  <si>
    <t>รวมงานวิชาการวางแผนและส่งเสริมการท่องเที่ยว</t>
  </si>
  <si>
    <t xml:space="preserve"> รวมหมวดเงินเดือน (ฝ่ายประจำ)</t>
  </si>
  <si>
    <t>แผนงานการเกษตร</t>
  </si>
  <si>
    <t>งานส่งเสริมการเกษตร</t>
  </si>
  <si>
    <t>หมวดค่าตอบแทนใช้สอย และวัสดุ</t>
  </si>
  <si>
    <t>รวมหมวดค่าตอบแทนใช้สอย และวัสดุ</t>
  </si>
  <si>
    <t>งานอนุรักษ์แหล่งน้ำและป่าไม้</t>
  </si>
  <si>
    <t>รวมงานส่งเสริมการเกษตร</t>
  </si>
  <si>
    <t>รวมงานอนุรักษ์แหล่งน้ำและป่าไม้</t>
  </si>
  <si>
    <t>รวมแผนงานการเกษตร</t>
  </si>
  <si>
    <t>รวมแผนงานรักษาความสงบภายใน</t>
  </si>
  <si>
    <t>รวมแผนงานสร้างความเข้มแข็งของชุมชน</t>
  </si>
  <si>
    <t>แผนงานงบกลาง</t>
  </si>
  <si>
    <t>งานงบกลาง</t>
  </si>
  <si>
    <t>หมวดงบกลาง</t>
  </si>
  <si>
    <t xml:space="preserve">   ประเภทเงินสมทบกองทุนประกันสังคม</t>
  </si>
  <si>
    <t xml:space="preserve">   ประเภทเงินเบี้ยยังชีพผู้ป่วยโรคเอดส์</t>
  </si>
  <si>
    <t xml:space="preserve">   ประเภทเงินสำรองจ่าย</t>
  </si>
  <si>
    <t xml:space="preserve">   ประเภทรายจ่ายตามข้อผูกพัน</t>
  </si>
  <si>
    <t>รวมหมวดงบกลาง</t>
  </si>
  <si>
    <t>รวมงานงบกลาง</t>
  </si>
  <si>
    <t>รวมแผนงานงบกลาง</t>
  </si>
  <si>
    <t>รวมทุกแผนงาน</t>
  </si>
  <si>
    <t xml:space="preserve">   ประเภทอุดหนุนส่วนราชการ (ที่ทำการปกครองอำเภอห้างฉัตร)</t>
  </si>
  <si>
    <t xml:space="preserve">   (1) ค่าจัดซื้อวัสดุสำนักงาน</t>
  </si>
  <si>
    <t xml:space="preserve">      (1.1) สำหรับการบริหารงาน อบต.</t>
  </si>
  <si>
    <t xml:space="preserve">   ค่าตอบแทน</t>
  </si>
  <si>
    <t>รวมค่าตอบแทน</t>
  </si>
  <si>
    <t xml:space="preserve">   ค่าใช้สอย</t>
  </si>
  <si>
    <t xml:space="preserve">   ประเภทจ่ายเกี่ยวเนื่องกับการปฏิบัติราชการที่ไม่เข้าลักษณะ</t>
  </si>
  <si>
    <t>รวมค่าใช้สอย</t>
  </si>
  <si>
    <t>รวมค่าวัสดุ</t>
  </si>
  <si>
    <t xml:space="preserve"> รวมงบดำเนินการ</t>
  </si>
  <si>
    <t xml:space="preserve">   ค่าวัสดุ</t>
  </si>
  <si>
    <t xml:space="preserve">  ประเภทรายจ่ายเพื่อให้ได้มาซึ่งบริการ</t>
  </si>
  <si>
    <t xml:space="preserve">  ประเภทรายจ่ายเกี่ยวเนื่องกับการปฏิบัติราชการที่ไม่เข้าลักษณะ</t>
  </si>
  <si>
    <t xml:space="preserve">  - ค่าจ้างเหมาบริการผู้ปฏิบัติการในระบบการแพทย์ฉุกเฉิน</t>
  </si>
  <si>
    <t>ค่าใช้สอย</t>
  </si>
  <si>
    <t xml:space="preserve">  ค่าวัสดุ</t>
  </si>
  <si>
    <t xml:space="preserve"> ประเภทอุดหนุนส่วนราชการ (อุดหนุนสถานศึกษาในพื้นที่)</t>
  </si>
  <si>
    <t xml:space="preserve"> ประเภทอุดหนุนส่วนราชการ (โรงเรียนเวียงตาลพิทยาคม)</t>
  </si>
  <si>
    <t xml:space="preserve"> ประเภทอุดหนุนส่วนราชการ (สำนักงานส่งเสริมการศึกษานอกระบบฯ)</t>
  </si>
  <si>
    <t>งานบริหารทั่วไปเกี่ยวกับการเคหะและชุมชน</t>
  </si>
  <si>
    <t xml:space="preserve">    ประเภทรายจ่ายเกี่ยวเนื่องกับการปฏิบัติราชการที่ไม่เข้าลักษณะรายจ่ายหมวดอื่นๆ</t>
  </si>
  <si>
    <t xml:space="preserve">  ประเภทค่าบำรุงรักษาและซ่อมแซม</t>
  </si>
  <si>
    <t xml:space="preserve"> ค่าวัสดุ</t>
  </si>
  <si>
    <t xml:space="preserve"> ประเภทวัสดุสำนักงาน</t>
  </si>
  <si>
    <t xml:space="preserve"> ประเภทวัสดุไฟฟ้าและวิทยุ</t>
  </si>
  <si>
    <t xml:space="preserve"> ประเภทวัสดุคอมพิวเตอร์</t>
  </si>
  <si>
    <t xml:space="preserve"> ประเภทวัสดุก่อสร้าง</t>
  </si>
  <si>
    <t>รวมค่าครุภัณฑ์</t>
  </si>
  <si>
    <t>รวมค่าที่ดินและสิ่งก่อสร้าง</t>
  </si>
  <si>
    <t>รวมงานบริหารทั่วไปเกี่ยวกับการเคหะและชุมชน</t>
  </si>
  <si>
    <t>รวมหมวดค่าครุภัณฑ์ ที่ดินและสิ่งก่อสร้าง</t>
  </si>
  <si>
    <t xml:space="preserve"> หมวด ค่าครุภัณฑ์ ที่ดินและสิ่งก่อสร้าง</t>
  </si>
  <si>
    <t xml:space="preserve"> รวมหมวด ค่าครุภัณฑ์ ที่ดินและสิ่งก่อสร้าง</t>
  </si>
  <si>
    <t>ค่าวัสดุ</t>
  </si>
  <si>
    <t xml:space="preserve">   - จัดซื้ออุปกรณ์กีฬาประจำหมู่บ้าน (ตามภารกิจถ่ายโอน)</t>
  </si>
  <si>
    <t>ถ่ายทอดเทคโนโลยีเกษตรประจำตำบล</t>
  </si>
  <si>
    <t>ลักษณะรายจ่ายหมวดอื่นๆ</t>
  </si>
  <si>
    <t xml:space="preserve">  ประเภทรายจ่ายเกี่ยวเนื่องกับการปฏิบัติราชการที่ไม่เข้า</t>
  </si>
  <si>
    <t>หมวดค่าที่ดินและสิ่งก่อสร้าง</t>
  </si>
  <si>
    <t>ประเภทค่าก่อสร้างสาธารณูปโภค</t>
  </si>
  <si>
    <t>รวมหมวดค่าที่ดินและสิ่งก่อสร้าง</t>
  </si>
  <si>
    <t xml:space="preserve"> ประเภท ค่าก่อสร้างสิ่งสาธารณูปโภค</t>
  </si>
  <si>
    <t xml:space="preserve"> ประเภทวัสดุยานพาหนะและขนส่ง</t>
  </si>
  <si>
    <t xml:space="preserve"> ประเภทวัสดุงานบ้านงานครัว</t>
  </si>
  <si>
    <t xml:space="preserve"> ประเภทค่าก่อสร้างสิ่งสาธารณูปการ</t>
  </si>
  <si>
    <t>งานกำจัดขยะมูลฝอยและสิ่งปฏิกูล</t>
  </si>
  <si>
    <t>รวมงานกำจัดขยะมูลฝอยและสิ่งปฏิกูล</t>
  </si>
  <si>
    <t xml:space="preserve"> "วิถีการอนุรักษ์ต้นน้ำแม่ตาน"</t>
  </si>
  <si>
    <t>หมวด ค่าครุภัณฑ์ที่ดินและสิ่งก่อสร้าง</t>
  </si>
  <si>
    <t>ประเภท ค่าก่อสร้างสิ่งสาธารณูปโภค</t>
  </si>
  <si>
    <t xml:space="preserve"> ประเภท รายจ่ายเกี่ยวเนื่องกับการปฏิบัติราชการที่ไม่เข้าลักษณะรายจ่ายอื่นๆ</t>
  </si>
  <si>
    <t xml:space="preserve">     ค่าใช้จ่ายในการเดินทางไปราชการ</t>
  </si>
  <si>
    <t xml:space="preserve">"เวียงตาลน่าอยู่ ทุกคนรู้หน้าที่ จ่ายภาษีตรงเวลา" </t>
  </si>
  <si>
    <t xml:space="preserve">จัดจ้างแก่ภาคประชาชน </t>
  </si>
  <si>
    <t xml:space="preserve"> - เงินอุดหนุนเอกชน</t>
  </si>
  <si>
    <t xml:space="preserve">  รายจ่ายเกี่ยวเนื่องกับการปฏิบัติราชการที่ไม่เข้าลักษณะรายจ่ายอื่นๆ</t>
  </si>
  <si>
    <t>รวมเงินอุดหนุน</t>
  </si>
  <si>
    <t xml:space="preserve"> - จัดซื้อเครื่องออกกำลังกายกลางแจ้ง จำนวน 5 ชุด</t>
  </si>
  <si>
    <t xml:space="preserve">   เงินสมทบกองทุนบำเหน็จบำนาญข้าราชการส่วนท้องถิ่น</t>
  </si>
  <si>
    <t xml:space="preserve">   เงินบำเหน็จลูกจ้างประจำ</t>
  </si>
  <si>
    <t xml:space="preserve">    ค่าใช้จ่ายในการจัดงานตามโครงการ/กิจกรรม</t>
  </si>
  <si>
    <t>พลังแผ่นดินเพื่อเอาชนะยาเสพติด</t>
  </si>
  <si>
    <t>หน่วยงานเอกชนที่มาขอรับบริการหรือติดต่อ อบต.เวียงตาล</t>
  </si>
  <si>
    <t>ทะเบียนทรัพย์สิน</t>
  </si>
  <si>
    <t>รวมแผนงานศาสนาวัฒนธรรมและนันทนาการ</t>
  </si>
  <si>
    <t>องค์การบริหารส่วนตำบลเวียงตาล อำเภอห้างฉัตร  จังหวัดลำปาง</t>
  </si>
  <si>
    <t>รวมหมวดค่าสาธารณูปโภค</t>
  </si>
  <si>
    <t xml:space="preserve">เศรษฐกิจ พอเพียง  </t>
  </si>
  <si>
    <t>งานบริการสาธารณสุขและงานสาธารณสุขอื่น ๆ</t>
  </si>
  <si>
    <t xml:space="preserve">   ประเภท รายจ่ายเกี่ยวเนื่องกับการปฏิบัติราชการที่ไม่เข้าลักษณะรายจ่ายอื่นๆ</t>
  </si>
  <si>
    <t xml:space="preserve"> งบดำเนินงาน</t>
  </si>
  <si>
    <t xml:space="preserve">   ประเภทค่าน้ำประปา</t>
  </si>
  <si>
    <t xml:space="preserve">   ประเภทครุภัณฑ์สำนักงาน</t>
  </si>
  <si>
    <t xml:space="preserve">   ประเภทรายจ่ายเกี่ยวกับการปฏิบัติราชการ ที่ไม่เข้าลักษณะรายจ่าย</t>
  </si>
  <si>
    <t>หมวดอื่นๆ</t>
  </si>
  <si>
    <t>งานระดับก่อนวัยเรียนและประถมศึกษา</t>
  </si>
  <si>
    <t>ครุภัณฑ์ต่างๆ</t>
  </si>
  <si>
    <t xml:space="preserve"> รวมหมวดค่าครุภัณฑ์ที่ดินและสิ่งก่อสร้าง</t>
  </si>
  <si>
    <t>รวมงบดำเนินงาน</t>
  </si>
  <si>
    <t>งบดำเนินงาน</t>
  </si>
  <si>
    <t>หมวดค่าใช้สอยและวัสดุ</t>
  </si>
  <si>
    <t xml:space="preserve">แก่หมู่ที่ 2, หมู่ที่ 4 ,หมู่ที่ 6 ,หมู่ที่ 7 และหมู่ 8 </t>
  </si>
  <si>
    <t xml:space="preserve"> ค่าใช้จ่ายในการเดินทางไปราชการ</t>
  </si>
  <si>
    <t xml:space="preserve">    ค่าใช้จ่ายในการเดินทางไปราชการ</t>
  </si>
  <si>
    <t xml:space="preserve">    ประเภทรายจ่ายเพื่อให้ได้มาซึ่งบริการ</t>
  </si>
  <si>
    <t xml:space="preserve">  - จ้างเหมาบริการรักษาความปลอดภัยสถานที่ราชการ </t>
  </si>
  <si>
    <t>ปี 2560</t>
  </si>
  <si>
    <t xml:space="preserve">  ประเภทอาคารต่างๆ</t>
  </si>
  <si>
    <t>รวมหมวดงบลงทุน</t>
  </si>
  <si>
    <t>รวมเงินลงทุน</t>
  </si>
  <si>
    <t>ทางการศึกษา</t>
  </si>
  <si>
    <t xml:space="preserve">   ประเภทวัสดุการศึกษา</t>
  </si>
  <si>
    <t>และวันวิชาการ "เวียงตาลสาระนิทัศน์"  ครั้งที่ 13</t>
  </si>
  <si>
    <t xml:space="preserve">ต่อสุขภาพ </t>
  </si>
  <si>
    <t xml:space="preserve"> ประเภทวัสดุเชื้อเพลิงและหล่อลื่น</t>
  </si>
  <si>
    <t xml:space="preserve"> “ฮีตฮอยแห่งศรัทธา ไหว้สาพญาเบิก ศุภฤกษ์ นำสิริสามัคคี” </t>
  </si>
  <si>
    <t xml:space="preserve">การสอนภูมิปัญญาดาบนครลำปาง มรดกทางวัฒนธรรมศาสตราวุธ” </t>
  </si>
  <si>
    <t>งานมหกรรมก๋องปูจา จังหวัดลำปางปาง ครั้งที่ 16 ประจำปี 2560</t>
  </si>
  <si>
    <t xml:space="preserve">   ประเภทเงินเบี้ยยังชีพผู้สูงอายุ</t>
  </si>
  <si>
    <t xml:space="preserve">   ประเภทเงินเบี้ยยังชีพคนพิการ</t>
  </si>
  <si>
    <t xml:space="preserve">       (1.2) สำหรับการสนับสนุนศูนย์ประสานราชการ (ศุนย์บริการร่วม) อปท.</t>
  </si>
  <si>
    <t xml:space="preserve">   ประเภทค่าบำรุงรักษาและปรับปรุงครุภัณฑ์ (ซ่อมแซมรถบรรทุกน้ำ)</t>
  </si>
  <si>
    <t xml:space="preserve">   ประเภทครุภัณฑ์คอมพิวเตอร์ (เครื่องคอมพิวเตอร์)</t>
  </si>
  <si>
    <t>รวมที่ดินและสิ่งก่อสร้าง</t>
  </si>
  <si>
    <t>“การเรียนการสอนอักษรธรรมและวรรณกรรมล้านนา” บ้านยางอ้อย</t>
  </si>
  <si>
    <t xml:space="preserve">  1. โครงการจัดสนับสนุนกิจกรรมงานรัฐพิธี และงานวัฒนธรรมประเพณี </t>
  </si>
  <si>
    <t xml:space="preserve">  2. โครงการสนับสนุนการจัดงานรื่นเริงฤดูหนาวและของดีนครลำปาง</t>
  </si>
  <si>
    <t xml:space="preserve">  3. โครงการสนับสนุนการจัดงานรื่นเริงฤดูหนาวและของดีอำเภอห้างฉัตร</t>
  </si>
  <si>
    <t xml:space="preserve">  1.ค่าใช้จ่ายในการจัดงานตามโครงการ/กิจกรรม</t>
  </si>
  <si>
    <t xml:space="preserve">  2.ค่าใช้จ่ายในการเดินทางไปราชการ</t>
  </si>
  <si>
    <t xml:space="preserve">   ประเภทรายจ่ายเกี่ยวกับการรับรองและพิธีการ</t>
  </si>
  <si>
    <t xml:space="preserve">  ประเภทครุภัณฑ์คอมพิวเตอร์</t>
  </si>
  <si>
    <t xml:space="preserve">  ประเภทครุภัณฑ์โฆษณาและเผยแพร่</t>
  </si>
  <si>
    <t xml:space="preserve">  ประเภทครุภัณฑ์ไฟฟ้าและวิทยุ</t>
  </si>
  <si>
    <t xml:space="preserve">  1. โครงการจัดทำแผนพัฒนาท้องถิ่นแบบบูรณาการอย่างมีส่วนร่วม</t>
  </si>
  <si>
    <t xml:space="preserve">  2. โครงการสำรวจความพึงพอใจของประชาชน เจ้าหน้าที่ของรัฐ</t>
  </si>
  <si>
    <t xml:space="preserve">       2. โครงการรณรงค์เพื่อการพัฒนาและจัดเก็บรายได้ของท้องถิ่น</t>
  </si>
  <si>
    <t xml:space="preserve">       3. โครงการส่งเสริมความรู้ความเข้าใจในกระบวนการจัดซื้อ</t>
  </si>
  <si>
    <t xml:space="preserve">        4. โครงการปรับปรุงและพัฒนาระบบข้อมูลแผนที่ภาษี  และ</t>
  </si>
  <si>
    <t xml:space="preserve">   ประเภทครุภัณฑ์คอมพิวเตอร์ (เครื่องพิมพ์คอมพิวเตอร์เลเซอร์)</t>
  </si>
  <si>
    <t xml:space="preserve">     1. เครื่องพิมพ์แบบฉีดหมึก (Inkjet Printer) </t>
  </si>
  <si>
    <t xml:space="preserve">     2. อุปกรณ์กระจายสัญญาณไร้สาย (Access Point) </t>
  </si>
  <si>
    <t xml:space="preserve">    1. กล้องถ่ายภาพนิ่ง ระบบดิจิตอล </t>
  </si>
  <si>
    <t xml:space="preserve">    1.ลำโพงแบบแขวน</t>
  </si>
  <si>
    <t xml:space="preserve">    2.เครื่องขยายเสียง</t>
  </si>
  <si>
    <t xml:space="preserve">    4.เครื่องรับส่งวิทยุ ชนิดติดรถยนต์ 25 วัตต์ ขนาดกำลังส่ง 25 วัตต์ </t>
  </si>
  <si>
    <t xml:space="preserve">    3. เครื่องมิกซ์เซอร์</t>
  </si>
  <si>
    <t xml:space="preserve"> ประเภทอุดหนุนกิจการที่เป็นสาธารณะประโยชน์</t>
  </si>
  <si>
    <t xml:space="preserve"> ประเภทอุดหนุนส่วนราชการ </t>
  </si>
  <si>
    <t xml:space="preserve"> 1. โครงการป้องกันและแก้ไขปัญหาหมอกควันไฟป่า "ชุมชนปลอดการเผา"  </t>
  </si>
  <si>
    <t xml:space="preserve"> 2. โครงการเวียงตาลต้านภัยหนาว</t>
  </si>
  <si>
    <t xml:space="preserve"> 3. โครงการฝึกซ้อมแผนป้องกันและบรรเทาสาธารณภัย</t>
  </si>
  <si>
    <t xml:space="preserve">   1. โครงการป้องกันและลดอุบัติเหตุทางถนนในช่วงเทศกาล</t>
  </si>
  <si>
    <t xml:space="preserve"> ประเภทเงินอุดหนุนส่วนราชการ </t>
  </si>
  <si>
    <t xml:space="preserve"> 1.โครงการพัฒนาเสริมสร้างศักยภาพการปฏิบัติงานบุคลากร</t>
  </si>
  <si>
    <t xml:space="preserve"> ค่าสาธารณูปโภค</t>
  </si>
  <si>
    <t xml:space="preserve"> ประเภทครุภัณฑ์สำนักงาน</t>
  </si>
  <si>
    <t xml:space="preserve"> 1. โครงการสนับสนุนอาหารกลางวันเด็กนักเรียนประถมศึกษาในพื้นที่</t>
  </si>
  <si>
    <t xml:space="preserve"> 2. โครงการส่งเสริมการเรียนรู้ตามหลักเศรษฐกิจพอเพียง</t>
  </si>
  <si>
    <t xml:space="preserve"> 3. โครงการเข้าค่ายคุณธรรม จริยธรรมนักเรียน</t>
  </si>
  <si>
    <t xml:space="preserve"> 4. โครงการส่งเสริมความสามารถด้านกีฬาและกรีฑานักเรียน</t>
  </si>
  <si>
    <t xml:space="preserve"> 5. โครงการเข้าค่ายพักแรมลูกเสือ เนตรนารี เครือข่ายขุนตาน</t>
  </si>
  <si>
    <t xml:space="preserve"> 6. โครงการส่งเสริมความเป็นเลิศทางวิชาการของนักเรียนในตำบล</t>
  </si>
  <si>
    <t xml:space="preserve"> 7. โครงการศูนย์การเรียนรู้สู่วิถีชีวิตตามแนวหลักปรัชญาของ</t>
  </si>
  <si>
    <t xml:space="preserve"> 1. โครงการจัดงานแสดงผลงานวิชาการและนวัตกรรมท้องถิ่น</t>
  </si>
  <si>
    <t xml:space="preserve"> 2. โครงการงานวันเยาวชนแห่งชาติและดนตรีสุนทรีย์ศิลป์</t>
  </si>
  <si>
    <t xml:space="preserve"> 3. โครงการอบรมคุณธรรมจริยธรรม(ค่ายพุทธบุตรต้านยาเสพติด)</t>
  </si>
  <si>
    <t xml:space="preserve"> 4. โครงการวิถีงามตามหลักปรัชญาเศรษฐกิจพอเพียง</t>
  </si>
  <si>
    <t xml:space="preserve"> 1. โครงการลูกเสือต่อต้านยาเสพติด </t>
  </si>
  <si>
    <t xml:space="preserve"> 2. โครงการอบรมคุณธรรมจริยธรรม เทิดพระเกียรติ</t>
  </si>
  <si>
    <t xml:space="preserve"> 3. โครงการพัฒนา กศน. ตำบลเวียงตาลให้เป็นแหล่งเรียนรู้ตลอดชีวิต </t>
  </si>
  <si>
    <t xml:space="preserve"> 1. โครงการส่งเสริมความรู้ความเข้าใจผู้ดำเนินกิจการที่เป็นอันตราย</t>
  </si>
  <si>
    <t>-</t>
  </si>
  <si>
    <t xml:space="preserve"> 1. โครงการเสริมสร้างศักยภาพและเพิ่มประสิทธิภาพศูนย์ปฏิบัติการ</t>
  </si>
  <si>
    <t>1. ก่อสร้างศูนย์จำหน่ายสินค้าและผลิตภัณฑ์ชุมชนตำบลเวียงตาล</t>
  </si>
  <si>
    <t xml:space="preserve">   ประเภทวัสดุกีฬา</t>
  </si>
  <si>
    <t xml:space="preserve"> 2. โครงการฝึกอบรมทักษะการเล่นฟุตบอลขั้นพื้นฐาน</t>
  </si>
  <si>
    <t xml:space="preserve"> 1. โครงการส่งเสริมงานประเพณียี่เป็งตำบลเวียงตาล                  </t>
  </si>
  <si>
    <t xml:space="preserve"> 1. โครงการส่งเสริมการจัดงานประเพณีตานก๋วยสลาก</t>
  </si>
  <si>
    <t xml:space="preserve"> 2. โครงการส่งเสริมประเพณีสรงน้ำพระธาตุวัดบ้านห้วยเรียน</t>
  </si>
  <si>
    <t xml:space="preserve"> 3. โครงการส่งเสริมประเพณีสรงน้ำพระธาตุวัดบ้านยางอ้อย</t>
  </si>
  <si>
    <t xml:space="preserve"> 4. โครงการส่งเสริมประเพณีสรงน้ำพระธาตุวัดบ้านใหม่แม่ปาง</t>
  </si>
  <si>
    <t xml:space="preserve"> 5. โครงการบรรพชาอุปสมบท ภิกษุ สามเณร ภาคฤดูร้อน</t>
  </si>
  <si>
    <t xml:space="preserve"> 6. โครงการจัดงานสัปดาห์ผู้สูงอายุแห่งชาติและวันครอบครัว</t>
  </si>
  <si>
    <t xml:space="preserve"> 7. โครงการส่งเสริมการแข่งขันตีกลองปู่จา อำเภอห้างฉัตร</t>
  </si>
  <si>
    <t xml:space="preserve"> 8.โครงการส่งเสริมการจัดงานประเพณี  “สรงน้ำพระประเวณีปี๋ใหม่เมือง” </t>
  </si>
  <si>
    <t xml:space="preserve"> 9.โครงการสืบสานประเพณีล้านนา คืนคุณค่าสู่ชุมชน เพื่อการท่องเที่ยว</t>
  </si>
  <si>
    <t xml:space="preserve"> 10. โครงการส่งเสริมการจัดงานประเพณีสรงน้ำพระธาตุวัดดอยน้อย</t>
  </si>
  <si>
    <t xml:space="preserve"> 11. โครงการส่งเสริมการจัดงานประเพณีสรงน้ำพระธาตุวัดแม่ตาลน้อย</t>
  </si>
  <si>
    <t xml:space="preserve"> 12. โครงการส่งเสริมการจัดงานพิธีเลี้ยงผีห้วย ผีฮ่อง</t>
  </si>
  <si>
    <t xml:space="preserve"> 14. โครงการพี่สืบน้องสานฯ การเล่นดนตรีพื้นเมือง</t>
  </si>
  <si>
    <t xml:space="preserve"> 15. โครงการพี่สืบน้องสานฯ (การเรียนการสอนดนตรีพื้นบ้านล้านนา)</t>
  </si>
  <si>
    <t xml:space="preserve"> 16. โครงการรณรงค์เลิกเหล้าครบพรรษา</t>
  </si>
  <si>
    <t xml:space="preserve"> 17. โครงการส่งเสริมการจัดงานประเพณียี่เป็งตำบลเวียงตาล</t>
  </si>
  <si>
    <t xml:space="preserve"> 18.โครงการพี่สืบน้องสานศิลปวัฒนธรรมภูมิปัญญาท้องถิ่น “การเรียน</t>
  </si>
  <si>
    <t xml:space="preserve"> 19. โครงการพี่สืบน้องสานศิลปวัฒนธรรมภูมิปัญญาท้องถิ่น</t>
  </si>
  <si>
    <t xml:space="preserve"> 20. โครงการสืบสานประเพณีหล่อเทียนและถวายเทียนพรรษา </t>
  </si>
  <si>
    <t xml:space="preserve"> 13. โครงการพี่สืบน้องสานฯ การตีกลองยาว</t>
  </si>
  <si>
    <t xml:space="preserve">   ประเภทอุดหนุนเอกชน</t>
  </si>
  <si>
    <t>ประเภทอุดหนุนส่วนราชการ</t>
  </si>
  <si>
    <t xml:space="preserve">   อุดหนุนสภาวัฒนธรรมตำบลเวียงตาล</t>
  </si>
  <si>
    <t>รวมอุดหนุนเอกชน</t>
  </si>
  <si>
    <t xml:space="preserve">  อุดหนุนสภาวัฒนธรรมจังหวัดลำปาง</t>
  </si>
  <si>
    <t xml:space="preserve">   1. โครงการจัดอบรมเยาวชนคนตีก๋องปูจาเพื่อร่วมแข่งขันใน                  </t>
  </si>
  <si>
    <t xml:space="preserve"> 1.  โครงการเวียงตาลสุขใจเที่ยวได้ตลอดปี</t>
  </si>
  <si>
    <t xml:space="preserve"> 1. โครงการฝึกอบรมการผลิตปุ๋ยอินทรีย์แบบไม่พลิกกลับกอง</t>
  </si>
  <si>
    <t xml:space="preserve"> 2. โครงการส่งเสริมประสิทธิภาพการบริหารจัดการศูนย์บริการและ</t>
  </si>
  <si>
    <t xml:space="preserve">  1. โครงการ 100 ฝาย ก่อนฝน เพื่อคนลุ่มน้ำแม่ตาล</t>
  </si>
  <si>
    <t xml:space="preserve">    1.โครงการพัฒนาศักยภาพการเกษตร ตามแนวเศรษฐกิจพอเพียง</t>
  </si>
  <si>
    <t xml:space="preserve"> 1. โครงการขุดลอกลำเหมืองเพื่อกำจัดวัชพืชสิ่งกีดขวางทางน้ำบ้านยางอ้อยใต้  หมู่ที่ 11</t>
  </si>
  <si>
    <t xml:space="preserve"> 2. โครงการก่อสร้างฝายเรียงหินในกล่อง GABION แกนดิน บริเวณเหล่านารี บ้านห้วยเรียน หมู่ที่ 7</t>
  </si>
  <si>
    <t xml:space="preserve">  ประเภทครุภัณฑ์ยานพาหนะและขนส่ง</t>
  </si>
  <si>
    <t xml:space="preserve">  ประเภทค่าบำรุงรักษาและปรับปรุงที่ดินและสิ่งก่อสร้าง</t>
  </si>
  <si>
    <t xml:space="preserve"> รวมหมวดค่าที่ดินและสิ่งก่อสร้าง</t>
  </si>
  <si>
    <t xml:space="preserve">  ประเภทค่าอาคารต่าง ๆ</t>
  </si>
  <si>
    <t xml:space="preserve">  ประเภทค่าอาคารต่างๆ</t>
  </si>
  <si>
    <t xml:space="preserve"> ประเภทครุภัณฑ์คอมพิวเตอร์</t>
  </si>
  <si>
    <t>หมวดค่าครุภัณฑ์</t>
  </si>
  <si>
    <t xml:space="preserve">   ประเภท รายจ่ายเพื่อให้ได้มาซึ่งบริการ</t>
  </si>
  <si>
    <t xml:space="preserve"> 1. โครงการจัดงานวันเด็กแห่งชาติ</t>
  </si>
  <si>
    <t xml:space="preserve"> 2. โครงการสนับสนุนค่าใช้จ่ายในการบริหารสถานศึกษา</t>
  </si>
  <si>
    <t xml:space="preserve">  1. โครงการปรับปรุงอาคารอาคารศูนย์พัฒนาเด็กเล็กบ้านทุ่งเกวียน</t>
  </si>
  <si>
    <t xml:space="preserve">  2. โครงการปรับปรุงอาคารอาคารศูนย์พัฒนาเด็กเล็กบ้านยางอ้อย </t>
  </si>
  <si>
    <t xml:space="preserve">  3. โครงการปรับปรุงอาคารศูนย์พัฒนาเด็กเล็กบ้านสันทราย        </t>
  </si>
  <si>
    <t xml:space="preserve">      -ค่าอาหารกลางวันสำหรับศูนย์พัฒนาเด็กเล็กในพื้นที่</t>
  </si>
  <si>
    <t>ปี 2561</t>
  </si>
  <si>
    <t xml:space="preserve">  ประเภทครุภัณฑ์สำนักงาน</t>
  </si>
  <si>
    <t xml:space="preserve">  2ค่าใช้จ่ายในการเลือกตั้ง</t>
  </si>
  <si>
    <t xml:space="preserve">    1. ตู้เหล็กแบบ 2 บานเปิด จำนวน 3 ตู้ ๆ ละ 4,000 บาท</t>
  </si>
  <si>
    <t xml:space="preserve">    2. ตู้เอกสารเหล็กแบบ 4 ลิ้นชัก จำนวน 3 ตู้ ๆ ละ 4,000 บาท</t>
  </si>
  <si>
    <t xml:space="preserve">    1. โครงการพัฒนาศักยภาพในการปฎิบัติงานของ อปพร. หลักสูตร</t>
  </si>
  <si>
    <t>การใช้เครื่องวิทยุคมนาคมแบบสังเคราะห์ความถี่</t>
  </si>
  <si>
    <t xml:space="preserve">      -ค่าวัสดุการศึกษา สื่อการเรียนการสอน</t>
  </si>
  <si>
    <t xml:space="preserve"> 3.โครงการฝึกทักษะภาษอังกฤษและความรู้ประชาคมอาเซียน</t>
  </si>
  <si>
    <t xml:space="preserve"> 8.โครงการนักเรียนสุขภาพดี มีทักษะอาชีพ</t>
  </si>
  <si>
    <t xml:space="preserve"> 9. โครงการจัดการแข่งขันกีฬาเด็กและเยาวชนอำเภอห้างฉัตร</t>
  </si>
  <si>
    <t xml:space="preserve"> 11. โครงการศึกษาแหล่งเรียนรู้นอกสถานศึกษา</t>
  </si>
  <si>
    <t xml:space="preserve"> 10. โครงการส่งเสริมและอนุรักษ์ดนตรีไทยพื้นเมืองล้านนา</t>
  </si>
  <si>
    <t xml:space="preserve">   1. โครงการอบรมเชิงปฏิบัติการเพื่อพัฒนาศักยภาพเด็กและเยาวชน</t>
  </si>
  <si>
    <t xml:space="preserve">     1. โครงการรณรงค์เพื่อป้องกันและควบคุมโรคระบาดและโรคติดต่อ</t>
  </si>
  <si>
    <t xml:space="preserve">     2. โครงการสัตว์ปลอดโรค คนปลอดภัย จากพิษสุนัขบ้า</t>
  </si>
  <si>
    <t xml:space="preserve">     1.โครงการส่งเสริมการบริหารจัดการระบบประปาหมู่บ้าน</t>
  </si>
  <si>
    <t xml:space="preserve"> ประเภทยานพาหนะและขนส่ง</t>
  </si>
  <si>
    <t xml:space="preserve">ประเภทอุดหนุนส่วนราชการ </t>
  </si>
  <si>
    <t>(การไฟฟ้าส่วนภูมิภาคสาขา อ.ห้างฉัตร)</t>
  </si>
  <si>
    <t xml:space="preserve"> ประเภทค่าก่อสร้างสิ่งสาธารณูปโภค</t>
  </si>
  <si>
    <t xml:space="preserve">   1.โครงการบริหารจัดการขยะตำบลเวียงตาล (เวียงตาลปลอดขยะ)</t>
  </si>
  <si>
    <t xml:space="preserve"> 1. โครงการจัดการแข่งขันกีฬา "เวียงตาลเกมส์" </t>
  </si>
  <si>
    <t>เชิงวัฒนธรรม ประเพณีบวงสรวงอนุเสาวรีย์เจ้าพ่อขุนตาน ประจำปี 2561</t>
  </si>
  <si>
    <t xml:space="preserve">  1. โครงการสนับสนุนกิ่งกาชาดอำเภอห้างฉัตร </t>
  </si>
  <si>
    <t>ปี 2562</t>
  </si>
  <si>
    <t xml:space="preserve">   ประเภทวัสดุสำรวจ</t>
  </si>
  <si>
    <t xml:space="preserve">   ประเภทเงินช่วยเหลือการศึกษาของบุตร</t>
  </si>
  <si>
    <t>ปี 2563</t>
  </si>
  <si>
    <t xml:space="preserve">    1.1 โครงการณรงค์เพื่อการลดใช้พลังงาน สำนักงานสีเขียว</t>
  </si>
  <si>
    <t xml:space="preserve"> ประเภทอุดหนุนองค์กรปกครองส่วนท้องถิ่น</t>
  </si>
  <si>
    <t xml:space="preserve">  1. โครงการศูนย์ปฏิบัติการร่วมในการช่วยเหลือประชาชนของ</t>
  </si>
  <si>
    <t>องค์กรปกครองส่วนท้องถิ่น "สถาที่กลาง" อำเภอห้างฉัตร</t>
  </si>
  <si>
    <t xml:space="preserve">  หมวดค่าวัสดุ</t>
  </si>
  <si>
    <t xml:space="preserve">      -ค่าอุปกรณ์การเรียน 3-5 ปี</t>
  </si>
  <si>
    <t xml:space="preserve"> ค่าใช้สอย</t>
  </si>
  <si>
    <t xml:space="preserve">   ค่าจ้างเหมาบริการสนับสนุนการดำเนินงานด้านงานสาธารณสุข</t>
  </si>
  <si>
    <t xml:space="preserve">ประเภทครุภัณฑ์อื่น </t>
  </si>
  <si>
    <t xml:space="preserve"> ประเภทครุภัณฑ์ก่อสร้าง</t>
  </si>
  <si>
    <t xml:space="preserve"> ประเภทครุภัณฑ์ไฟฟ้าและวิทยุ (ปรับปรุงหอกระจายข่าวบ้านห้วยเรียน)</t>
  </si>
  <si>
    <t>ค่าก่อสร้างสิ่งสาธารณูปโภค</t>
  </si>
  <si>
    <t xml:space="preserve"> โครงการก่อสร้างอาคารครอบองค์อนุเสาวรีย์เจ้าพ่อขุนตาน(องค์เดิม)</t>
  </si>
  <si>
    <t xml:space="preserve">    2. โครงการรณรงค์เพื่อการส่งเสริมบทบาทสตรีและความเสมอภาค</t>
  </si>
  <si>
    <t xml:space="preserve">    4. โครงการป้องกันและแก้ไขปัญหายาเสพติด</t>
  </si>
  <si>
    <t xml:space="preserve">    5. โครงการสานพลังประชารัฐ ขับเคลื่อนการพัฒนา ร่วมสร้างสุขฯ</t>
  </si>
  <si>
    <t xml:space="preserve">    6. โครงการเทิดทูนสถาบันสำคัญของชาติ เพื่อเสริมสร้างความสมานฉันท์</t>
  </si>
  <si>
    <t xml:space="preserve">    3. โครงการส่งเสริมและพัฒนาคุณภาพชีวิตและสตรีเพื่อยุติปัญหาฯ</t>
  </si>
  <si>
    <t xml:space="preserve"> โครงการก่อสร้างเมรุ บริเวณฌาปนสถานบ้านยางอ้อยใต้ หมู่ที่ 11</t>
  </si>
  <si>
    <t xml:space="preserve">   ประเภทเงินช่วยเหลือกิจการประปา</t>
  </si>
  <si>
    <t xml:space="preserve">    1.2 โครงการเวียงตาลร่วมใจต้านภัยทุจริต</t>
  </si>
  <si>
    <t xml:space="preserve"> -เครื่องปรับอากาศแบบแยกส่วน ขนาด 36000 บีทียู</t>
  </si>
  <si>
    <t>ประเภทครุภัณฑ์ไฟฟ้าและวิทยุ</t>
  </si>
  <si>
    <t xml:space="preserve"> -โทรทัศน์ แอลอีดีแบบสมาร์ททีวี ขนาด 55 นิ้ว จำนวน 3 เครื่อง</t>
  </si>
  <si>
    <t>เครื่องละ 19,600 บาท</t>
  </si>
  <si>
    <t xml:space="preserve">     3. โครงการส่งเสริมความรู้ความเข้าใจผู้ดำเนินกิจการที่เป็นอันตรายต่อสุขภาพ</t>
  </si>
  <si>
    <t xml:space="preserve"> ประเภทครุภัณฑ์ไฟฟ้าและวิทยุ (ปรับปรุงหอกระจายข่าวบ้านแม่ตาลน้อย)</t>
  </si>
  <si>
    <t xml:space="preserve"> ประเภทครุภัณฑ์ไฟฟ้าและวิทยุ (ปรับปรุงหอกระจายข่าวบ้านยางอ้อยใต้)</t>
  </si>
  <si>
    <t>บ้านสันทราย หมู่ที่ 1</t>
  </si>
  <si>
    <t>บ้านแม่ตาลน้อย หมู่ที่ 8</t>
  </si>
  <si>
    <t>บ้านยางอ้อยใต้ หมู่ที่ 11</t>
  </si>
  <si>
    <t xml:space="preserve">  2. โครงการส่งเสริมอนุรักษ์ฟื้นฟู ทรัพยากรธรรมชาติและสิ่งแวดล้อม</t>
  </si>
  <si>
    <t xml:space="preserve"> 3.โครงกานอนุรักษ์พันธุกรรมพืชอันเนื่องมาจากพระราชดำริฯ (อพ.สธ)</t>
  </si>
  <si>
    <t>ปี 2564</t>
  </si>
  <si>
    <t>ประจำปีงบประมาณ พ.ศ. 2564</t>
  </si>
  <si>
    <t xml:space="preserve"> หมวด ค่าครุภัณฑ์ </t>
  </si>
  <si>
    <t xml:space="preserve"> หมวดค่าที่ดินและสิ่งก่อสร้าง</t>
  </si>
  <si>
    <t>ค่าบำรุงรักษาและปรับปรุงครุภัณฑ์</t>
  </si>
  <si>
    <t xml:space="preserve">    1.3 โครงการอบรมเชิงปฏิบัติการเสริมสร้างศักยภาพการทำงานเป็นทีม</t>
  </si>
  <si>
    <t xml:space="preserve"> ประเภทครุภัณฑ์ยานพาหนะและขนส่ง</t>
  </si>
  <si>
    <t xml:space="preserve"> จัดซื้อรถพยาบาล(รถตู้) ปริมาตรกระบอกสูลไม่ต่ำกว่า 2,400 ซีซี</t>
  </si>
  <si>
    <t>กำลังเครื่องยนต์สูงสุดไม่ต่ำกว่า 90 กิโลวัตต์ จำนวน 1 คัน</t>
  </si>
  <si>
    <t xml:space="preserve">    ประเภทเงินวิทยะฐานะ</t>
  </si>
  <si>
    <t xml:space="preserve"> ค่าตอบแทน</t>
  </si>
  <si>
    <t xml:space="preserve">  ประเภท ผู้ปฏิบัติราชการอันเป็นประโยชน์แก่องค์กรปกครองส่วนท้องถิ่น</t>
  </si>
  <si>
    <t xml:space="preserve">     4. โครงการเฝ้าระวังและป้องกันการแพร่ระบาดของโรคติดต่อ อุบัติใหม่ อุบัติซ้ำ</t>
  </si>
  <si>
    <t xml:space="preserve">     1. โครงการก่อสร้างบ่อสูบน้ำดิบ ขนาดเส้นผ่าศูนย์กลาง 1.2 ม. ลึก 10 ม. บ้านสันทราย หมู่ที่ 1</t>
  </si>
  <si>
    <t xml:space="preserve">     2. โครงการก่อสร้างระบบประปาหอถังสูง บ้านเหล่า หมู่ที่ 2</t>
  </si>
  <si>
    <t xml:space="preserve">     3. โครงการปรับปรุงระบบประปา บริเวณศาลาเอนกประสงค์</t>
  </si>
  <si>
    <t xml:space="preserve">     1.โครงการก่อสร้างรางระบายน้ำ คสล. ขนาดกว้าง 0.50 ม. ยาว 72 ม.</t>
  </si>
  <si>
    <t>บริเวณบ้านเลขที่ 120/2 ถึง 185 บ้านสันทราย หมู่ที่ 1</t>
  </si>
  <si>
    <t xml:space="preserve">     2. โครงการก่อสร้างถนน คสล. ขนาดกว้าง 2.5 ม. ยาว 79 ม.</t>
  </si>
  <si>
    <t>หนา 0.15 ม. หรือมีพื้นที่ไม่น้อยกว่า 197.5 ตรม. บริเวณทางคู่ขนาน</t>
  </si>
  <si>
    <t xml:space="preserve">     3. โครงการเสริมผิวถนนลาดยางแอสฟัลท์ติกคอนกรีต ขนาดกว้าง 4 ม.</t>
  </si>
  <si>
    <t>ยาว 300 ม. หนา 0.05 ม.หรือมีพื้นที่ไม่น้อยกว่า 1,200 ตรม.</t>
  </si>
  <si>
    <t>บริเวณซอย 2 บ้านใหม่แม่ปาง หมู่ที่ 3</t>
  </si>
  <si>
    <t xml:space="preserve">     4. โครงการเสริมผิวถนนลาดยางแอสฟัลท์ติกคอนกรีต ขนาดกว้าง 4 ม.</t>
  </si>
  <si>
    <t>ยาว 225 ม. หนา 0.05 ม.หรือมีพื้นที่ไม่น้อยกว่า 900 ตรม.</t>
  </si>
  <si>
    <t>บริเวณบ้านเลขที่ 13 บ้านยางอ้อย หมู่ที่ 4 ถึง บ้านสันทราย หมู่ที่ 1</t>
  </si>
  <si>
    <t xml:space="preserve">     5. โครงการเสริมผิวถนนลาดยางแอสฟัลท์ติกคอนกรีต ขนาดกว้าง 3 ม.</t>
  </si>
  <si>
    <t xml:space="preserve">บริเวณบ้านเลขที่ 14 - 193 บ้านยางอ้อย หมู่ที่ 4 </t>
  </si>
  <si>
    <t xml:space="preserve">     6. โครงการก่อสร้างถนน คสล. ขนาดกว้าง 4 ม. ยาว 129 ม. หนา 0.15 ม.</t>
  </si>
  <si>
    <t>หรือมีพื้นที่ไม่น้อยกว่า 516 ตรม. บริเวณบ้านเลขที่ 167-298 บ้านหัววัง หมู่ที่ 5</t>
  </si>
  <si>
    <t xml:space="preserve">     7. โครงการก่อสร้างถนน คสล. ขนาดกว้าง 4 ม. ยาว 180 ม. หนา 0.15 ม.</t>
  </si>
  <si>
    <t xml:space="preserve">หรือมีพื้นที่ไม่น้อยกว่า 720 ตรม. บริเวณบ้านเลขที่ 128/2 บ้านทุ่งเกวียน หมู่ที่ 6  </t>
  </si>
  <si>
    <t xml:space="preserve">     8. โครงการเสริมผิวถนนลาดยางแอสฟัลท์ติกคอนกรีต ขนาดกว้าง 3- 4  ม.</t>
  </si>
  <si>
    <t>ยาว 320 ม. หนา 0.05 ม.หรือมีพื้นที่ไม่น้อยกว่า 1,180  ตรม.</t>
  </si>
  <si>
    <t>บริเวณสะพานห้วยเรียน ถึงบ้านเลขที่ 33/2 บ้านห้วยเรียน หมู่ที่ 7</t>
  </si>
  <si>
    <t>ยาว 300 ม. หนา 0.05 ม.หรือมีพื้นที่ไม่น้อยกว่า 1,200  ตรม.</t>
  </si>
  <si>
    <t>บริเวณบ้านเลขที่ 8 - 160 บ้านปางปง-ปางทราย หมู่ที่ 9</t>
  </si>
  <si>
    <t xml:space="preserve">    9. โครงการเสริมผิวถนนลาดยางแอสฟัลท์ติกคอนกรีต ขนาดกว้าง  4  ม.</t>
  </si>
  <si>
    <t xml:space="preserve">     10. โครงการก่อสร้างถนน คสล. ขนาดกว้าง 4 ม. ยาว 229 ม. หนา 0.15 ม.</t>
  </si>
  <si>
    <t xml:space="preserve">หรือมีพื้นที่ไม่น้อยกว่า 916 ตรม. บริเวณบ้านเลขที่ 194 - แยกประปาเก่า  </t>
  </si>
  <si>
    <t xml:space="preserve">     1.โครงการขยายเขตไฟฟ้าเพื่อการเกษตร บริเวณถนนเลียบลำเหมือง</t>
  </si>
  <si>
    <t>ต้นมุ้น บ้านดอน หมู่ที่ 10</t>
  </si>
  <si>
    <t xml:space="preserve">  1. โครงการก่อสร้างสถานีขนถ่ายขยะตำบลเวียงตาล บ้านหัววัง หมู่ที่ 5</t>
  </si>
  <si>
    <t xml:space="preserve">    1. โครงการส่งเสริมและพัฒนาอาชีพตำบลเวียงตาล</t>
  </si>
  <si>
    <t xml:space="preserve">    7. โครงการเผยแพร่ความรู้สู่ชุมชน "รู้สิทธิ รู้หน้าที่ รู้กฎหมาย"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</si>
</sst>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#,##0.00_ ;\-#,##0.00\ 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5"/>
      <color indexed="8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0"/>
      <color indexed="8"/>
      <name val="TH SarabunPSK"/>
      <family val="2"/>
    </font>
    <font>
      <sz val="10"/>
      <color indexed="8"/>
      <name val="TH SarabunPSK"/>
      <family val="2"/>
    </font>
    <font>
      <b/>
      <sz val="15"/>
      <color indexed="9"/>
      <name val="TH SarabunPSK"/>
      <family val="2"/>
    </font>
    <font>
      <b/>
      <sz val="10"/>
      <color indexed="9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b/>
      <sz val="15"/>
      <color theme="0"/>
      <name val="TH SarabunPSK"/>
      <family val="2"/>
    </font>
    <font>
      <b/>
      <sz val="10"/>
      <color theme="0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9">
    <xf numFmtId="0" fontId="0" fillId="0" borderId="0" xfId="0" applyFont="1" applyAlignment="1">
      <alignment/>
    </xf>
    <xf numFmtId="43" fontId="54" fillId="0" borderId="10" xfId="36" applyFont="1" applyBorder="1" applyAlignment="1">
      <alignment horizontal="center" vertical="center"/>
    </xf>
    <xf numFmtId="43" fontId="54" fillId="0" borderId="11" xfId="36" applyFont="1" applyBorder="1" applyAlignment="1">
      <alignment horizontal="center" vertical="center"/>
    </xf>
    <xf numFmtId="43" fontId="55" fillId="0" borderId="10" xfId="36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/>
    </xf>
    <xf numFmtId="43" fontId="56" fillId="33" borderId="12" xfId="36" applyFont="1" applyFill="1" applyBorder="1" applyAlignment="1">
      <alignment vertical="center"/>
    </xf>
    <xf numFmtId="43" fontId="54" fillId="0" borderId="13" xfId="36" applyFont="1" applyFill="1" applyBorder="1" applyAlignment="1">
      <alignment vertical="center"/>
    </xf>
    <xf numFmtId="43" fontId="57" fillId="0" borderId="13" xfId="36" applyFont="1" applyFill="1" applyBorder="1" applyAlignment="1">
      <alignment vertical="center"/>
    </xf>
    <xf numFmtId="43" fontId="56" fillId="0" borderId="13" xfId="36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43" fontId="57" fillId="0" borderId="0" xfId="36" applyFont="1" applyFill="1" applyBorder="1" applyAlignment="1">
      <alignment vertical="center"/>
    </xf>
    <xf numFmtId="43" fontId="54" fillId="0" borderId="0" xfId="36" applyFont="1" applyFill="1" applyBorder="1" applyAlignment="1">
      <alignment vertical="center"/>
    </xf>
    <xf numFmtId="43" fontId="56" fillId="0" borderId="0" xfId="36" applyFont="1" applyFill="1" applyBorder="1" applyAlignment="1">
      <alignment vertical="center"/>
    </xf>
    <xf numFmtId="0" fontId="56" fillId="0" borderId="0" xfId="0" applyFont="1" applyAlignment="1">
      <alignment/>
    </xf>
    <xf numFmtId="0" fontId="54" fillId="0" borderId="14" xfId="0" applyFont="1" applyBorder="1" applyAlignment="1">
      <alignment horizontal="center"/>
    </xf>
    <xf numFmtId="0" fontId="54" fillId="0" borderId="10" xfId="0" applyFont="1" applyBorder="1" applyAlignment="1">
      <alignment/>
    </xf>
    <xf numFmtId="43" fontId="56" fillId="0" borderId="15" xfId="36" applyFont="1" applyBorder="1" applyAlignment="1">
      <alignment/>
    </xf>
    <xf numFmtId="0" fontId="56" fillId="0" borderId="15" xfId="0" applyFont="1" applyBorder="1" applyAlignment="1">
      <alignment horizontal="left"/>
    </xf>
    <xf numFmtId="43" fontId="54" fillId="0" borderId="15" xfId="36" applyFont="1" applyBorder="1" applyAlignment="1">
      <alignment/>
    </xf>
    <xf numFmtId="0" fontId="56" fillId="0" borderId="16" xfId="0" applyFont="1" applyBorder="1" applyAlignment="1">
      <alignment horizontal="left"/>
    </xf>
    <xf numFmtId="43" fontId="56" fillId="0" borderId="16" xfId="36" applyFont="1" applyBorder="1" applyAlignment="1">
      <alignment/>
    </xf>
    <xf numFmtId="0" fontId="56" fillId="0" borderId="0" xfId="0" applyFont="1" applyBorder="1" applyAlignment="1">
      <alignment horizontal="left"/>
    </xf>
    <xf numFmtId="43" fontId="56" fillId="0" borderId="0" xfId="36" applyFont="1" applyBorder="1" applyAlignment="1">
      <alignment/>
    </xf>
    <xf numFmtId="43" fontId="54" fillId="33" borderId="12" xfId="36" applyFont="1" applyFill="1" applyBorder="1" applyAlignment="1">
      <alignment/>
    </xf>
    <xf numFmtId="0" fontId="54" fillId="33" borderId="15" xfId="0" applyFont="1" applyFill="1" applyBorder="1" applyAlignment="1">
      <alignment horizontal="left"/>
    </xf>
    <xf numFmtId="43" fontId="54" fillId="33" borderId="15" xfId="36" applyFont="1" applyFill="1" applyBorder="1" applyAlignment="1">
      <alignment/>
    </xf>
    <xf numFmtId="0" fontId="56" fillId="33" borderId="15" xfId="0" applyFont="1" applyFill="1" applyBorder="1" applyAlignment="1">
      <alignment horizontal="left"/>
    </xf>
    <xf numFmtId="0" fontId="56" fillId="33" borderId="16" xfId="0" applyFont="1" applyFill="1" applyBorder="1" applyAlignment="1">
      <alignment horizontal="left"/>
    </xf>
    <xf numFmtId="43" fontId="56" fillId="33" borderId="16" xfId="36" applyFont="1" applyFill="1" applyBorder="1" applyAlignment="1">
      <alignment/>
    </xf>
    <xf numFmtId="43" fontId="54" fillId="33" borderId="16" xfId="36" applyFont="1" applyFill="1" applyBorder="1" applyAlignment="1">
      <alignment/>
    </xf>
    <xf numFmtId="188" fontId="56" fillId="33" borderId="11" xfId="36" applyNumberFormat="1" applyFont="1" applyFill="1" applyBorder="1" applyAlignment="1">
      <alignment/>
    </xf>
    <xf numFmtId="43" fontId="56" fillId="33" borderId="12" xfId="36" applyFont="1" applyFill="1" applyBorder="1" applyAlignment="1">
      <alignment/>
    </xf>
    <xf numFmtId="43" fontId="56" fillId="33" borderId="15" xfId="36" applyFont="1" applyFill="1" applyBorder="1" applyAlignment="1">
      <alignment/>
    </xf>
    <xf numFmtId="43" fontId="56" fillId="33" borderId="15" xfId="36" applyFont="1" applyFill="1" applyBorder="1" applyAlignment="1">
      <alignment vertical="center"/>
    </xf>
    <xf numFmtId="0" fontId="56" fillId="33" borderId="15" xfId="0" applyFont="1" applyFill="1" applyBorder="1" applyAlignment="1">
      <alignment horizontal="left" vertical="center"/>
    </xf>
    <xf numFmtId="43" fontId="56" fillId="0" borderId="0" xfId="36" applyFont="1" applyAlignment="1">
      <alignment/>
    </xf>
    <xf numFmtId="0" fontId="54" fillId="33" borderId="13" xfId="0" applyFont="1" applyFill="1" applyBorder="1" applyAlignment="1">
      <alignment horizontal="center" vertical="center"/>
    </xf>
    <xf numFmtId="43" fontId="54" fillId="33" borderId="13" xfId="36" applyFont="1" applyFill="1" applyBorder="1" applyAlignment="1">
      <alignment vertical="center"/>
    </xf>
    <xf numFmtId="43" fontId="54" fillId="33" borderId="12" xfId="36" applyFont="1" applyFill="1" applyBorder="1" applyAlignment="1">
      <alignment vertical="center"/>
    </xf>
    <xf numFmtId="43" fontId="54" fillId="0" borderId="13" xfId="36" applyFont="1" applyFill="1" applyBorder="1" applyAlignment="1">
      <alignment horizontal="center" vertical="center"/>
    </xf>
    <xf numFmtId="43" fontId="54" fillId="0" borderId="0" xfId="36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left" vertical="center"/>
    </xf>
    <xf numFmtId="43" fontId="56" fillId="33" borderId="17" xfId="36" applyFont="1" applyFill="1" applyBorder="1" applyAlignment="1">
      <alignment vertical="center"/>
    </xf>
    <xf numFmtId="43" fontId="54" fillId="33" borderId="17" xfId="36" applyFont="1" applyFill="1" applyBorder="1" applyAlignment="1">
      <alignment vertical="center"/>
    </xf>
    <xf numFmtId="43" fontId="54" fillId="0" borderId="13" xfId="36" applyFont="1" applyFill="1" applyBorder="1" applyAlignment="1">
      <alignment horizontal="right" vertical="center"/>
    </xf>
    <xf numFmtId="43" fontId="54" fillId="0" borderId="0" xfId="36" applyFont="1" applyFill="1" applyBorder="1" applyAlignment="1">
      <alignment horizontal="right" vertical="center"/>
    </xf>
    <xf numFmtId="43" fontId="58" fillId="0" borderId="12" xfId="36" applyFont="1" applyFill="1" applyBorder="1" applyAlignment="1">
      <alignment vertical="center"/>
    </xf>
    <xf numFmtId="43" fontId="59" fillId="0" borderId="15" xfId="36" applyFont="1" applyFill="1" applyBorder="1" applyAlignment="1">
      <alignment vertical="center"/>
    </xf>
    <xf numFmtId="43" fontId="59" fillId="0" borderId="16" xfId="36" applyFont="1" applyFill="1" applyBorder="1" applyAlignment="1">
      <alignment vertical="center"/>
    </xf>
    <xf numFmtId="43" fontId="54" fillId="33" borderId="11" xfId="36" applyFont="1" applyFill="1" applyBorder="1" applyAlignment="1">
      <alignment vertical="center"/>
    </xf>
    <xf numFmtId="43" fontId="59" fillId="33" borderId="11" xfId="36" applyFont="1" applyFill="1" applyBorder="1" applyAlignment="1">
      <alignment vertical="center"/>
    </xf>
    <xf numFmtId="43" fontId="58" fillId="0" borderId="0" xfId="36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43" fontId="54" fillId="0" borderId="10" xfId="36" applyFont="1" applyFill="1" applyBorder="1" applyAlignment="1">
      <alignment vertical="center"/>
    </xf>
    <xf numFmtId="43" fontId="59" fillId="0" borderId="10" xfId="36" applyFont="1" applyFill="1" applyBorder="1" applyAlignment="1">
      <alignment vertical="center"/>
    </xf>
    <xf numFmtId="0" fontId="54" fillId="0" borderId="12" xfId="0" applyFont="1" applyBorder="1" applyAlignment="1">
      <alignment horizontal="left"/>
    </xf>
    <xf numFmtId="43" fontId="54" fillId="0" borderId="12" xfId="36" applyFont="1" applyBorder="1" applyAlignment="1">
      <alignment/>
    </xf>
    <xf numFmtId="0" fontId="54" fillId="0" borderId="0" xfId="0" applyFont="1" applyBorder="1" applyAlignment="1">
      <alignment horizontal="center"/>
    </xf>
    <xf numFmtId="43" fontId="56" fillId="0" borderId="12" xfId="36" applyFont="1" applyFill="1" applyBorder="1" applyAlignment="1">
      <alignment vertical="center"/>
    </xf>
    <xf numFmtId="43" fontId="56" fillId="0" borderId="15" xfId="36" applyFont="1" applyFill="1" applyBorder="1" applyAlignment="1">
      <alignment vertical="center"/>
    </xf>
    <xf numFmtId="43" fontId="54" fillId="33" borderId="15" xfId="36" applyFont="1" applyFill="1" applyBorder="1" applyAlignment="1">
      <alignment vertical="center"/>
    </xf>
    <xf numFmtId="43" fontId="56" fillId="33" borderId="18" xfId="36" applyFont="1" applyFill="1" applyBorder="1" applyAlignment="1">
      <alignment vertical="center"/>
    </xf>
    <xf numFmtId="0" fontId="56" fillId="33" borderId="18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43" fontId="54" fillId="33" borderId="16" xfId="36" applyFont="1" applyFill="1" applyBorder="1" applyAlignment="1">
      <alignment vertical="center"/>
    </xf>
    <xf numFmtId="43" fontId="56" fillId="33" borderId="16" xfId="36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43" fontId="56" fillId="0" borderId="17" xfId="36" applyFont="1" applyFill="1" applyBorder="1" applyAlignment="1">
      <alignment vertical="center"/>
    </xf>
    <xf numFmtId="0" fontId="56" fillId="0" borderId="16" xfId="0" applyFont="1" applyFill="1" applyBorder="1" applyAlignment="1">
      <alignment horizontal="left" vertical="center"/>
    </xf>
    <xf numFmtId="43" fontId="54" fillId="0" borderId="16" xfId="36" applyFont="1" applyFill="1" applyBorder="1" applyAlignment="1">
      <alignment vertical="center"/>
    </xf>
    <xf numFmtId="43" fontId="56" fillId="0" borderId="16" xfId="3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43" fontId="58" fillId="0" borderId="15" xfId="36" applyFont="1" applyFill="1" applyBorder="1" applyAlignment="1">
      <alignment vertical="center"/>
    </xf>
    <xf numFmtId="43" fontId="59" fillId="0" borderId="13" xfId="36" applyFont="1" applyFill="1" applyBorder="1" applyAlignment="1">
      <alignment vertical="center"/>
    </xf>
    <xf numFmtId="43" fontId="59" fillId="0" borderId="0" xfId="36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43" fontId="60" fillId="0" borderId="0" xfId="36" applyFont="1" applyFill="1" applyBorder="1" applyAlignment="1">
      <alignment vertical="center"/>
    </xf>
    <xf numFmtId="43" fontId="61" fillId="0" borderId="0" xfId="36" applyFont="1" applyFill="1" applyBorder="1" applyAlignment="1">
      <alignment vertical="center"/>
    </xf>
    <xf numFmtId="0" fontId="54" fillId="0" borderId="12" xfId="0" applyFont="1" applyFill="1" applyBorder="1" applyAlignment="1">
      <alignment horizontal="left" vertical="center"/>
    </xf>
    <xf numFmtId="43" fontId="54" fillId="0" borderId="12" xfId="36" applyFont="1" applyFill="1" applyBorder="1" applyAlignment="1">
      <alignment vertical="center"/>
    </xf>
    <xf numFmtId="43" fontId="59" fillId="0" borderId="12" xfId="36" applyFont="1" applyFill="1" applyBorder="1" applyAlignment="1">
      <alignment vertical="center"/>
    </xf>
    <xf numFmtId="0" fontId="54" fillId="0" borderId="15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43" fontId="54" fillId="0" borderId="0" xfId="36" applyFont="1" applyBorder="1" applyAlignment="1">
      <alignment/>
    </xf>
    <xf numFmtId="43" fontId="56" fillId="0" borderId="0" xfId="0" applyNumberFormat="1" applyFont="1" applyAlignment="1">
      <alignment/>
    </xf>
    <xf numFmtId="0" fontId="54" fillId="0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left"/>
    </xf>
    <xf numFmtId="43" fontId="54" fillId="33" borderId="18" xfId="36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43" fontId="58" fillId="0" borderId="13" xfId="36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/>
    </xf>
    <xf numFmtId="43" fontId="54" fillId="0" borderId="11" xfId="36" applyFont="1" applyFill="1" applyBorder="1" applyAlignment="1">
      <alignment/>
    </xf>
    <xf numFmtId="0" fontId="54" fillId="33" borderId="11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43" fontId="54" fillId="33" borderId="14" xfId="36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43" fontId="54" fillId="0" borderId="11" xfId="36" applyFont="1" applyFill="1" applyBorder="1" applyAlignment="1">
      <alignment vertical="center"/>
    </xf>
    <xf numFmtId="43" fontId="57" fillId="0" borderId="11" xfId="36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43" fontId="54" fillId="0" borderId="10" xfId="36" applyFont="1" applyFill="1" applyBorder="1" applyAlignment="1">
      <alignment horizontal="center" vertical="center"/>
    </xf>
    <xf numFmtId="43" fontId="54" fillId="0" borderId="11" xfId="36" applyFont="1" applyFill="1" applyBorder="1" applyAlignment="1">
      <alignment horizontal="center" vertical="center"/>
    </xf>
    <xf numFmtId="43" fontId="55" fillId="0" borderId="10" xfId="36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43" fontId="56" fillId="0" borderId="20" xfId="36" applyNumberFormat="1" applyFont="1" applyFill="1" applyBorder="1" applyAlignment="1">
      <alignment vertical="center"/>
    </xf>
    <xf numFmtId="43" fontId="56" fillId="0" borderId="15" xfId="36" applyNumberFormat="1" applyFont="1" applyFill="1" applyBorder="1" applyAlignment="1">
      <alignment vertical="center"/>
    </xf>
    <xf numFmtId="43" fontId="56" fillId="0" borderId="21" xfId="36" applyNumberFormat="1" applyFont="1" applyFill="1" applyBorder="1" applyAlignment="1">
      <alignment vertical="center"/>
    </xf>
    <xf numFmtId="43" fontId="56" fillId="0" borderId="16" xfId="36" applyNumberFormat="1" applyFont="1" applyFill="1" applyBorder="1" applyAlignment="1">
      <alignment vertical="center"/>
    </xf>
    <xf numFmtId="43" fontId="56" fillId="0" borderId="11" xfId="36" applyFont="1" applyFill="1" applyBorder="1" applyAlignment="1">
      <alignment vertical="center"/>
    </xf>
    <xf numFmtId="43" fontId="54" fillId="0" borderId="11" xfId="36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43" fontId="56" fillId="0" borderId="20" xfId="36" applyFont="1" applyFill="1" applyBorder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16" xfId="0" applyFont="1" applyFill="1" applyBorder="1" applyAlignment="1">
      <alignment vertical="center"/>
    </xf>
    <xf numFmtId="43" fontId="56" fillId="0" borderId="21" xfId="36" applyFont="1" applyFill="1" applyBorder="1" applyAlignment="1">
      <alignment vertical="center"/>
    </xf>
    <xf numFmtId="43" fontId="56" fillId="0" borderId="18" xfId="36" applyFont="1" applyFill="1" applyBorder="1" applyAlignment="1">
      <alignment vertical="center"/>
    </xf>
    <xf numFmtId="43" fontId="54" fillId="0" borderId="15" xfId="36" applyFont="1" applyFill="1" applyBorder="1" applyAlignment="1">
      <alignment horizontal="center" vertical="center"/>
    </xf>
    <xf numFmtId="43" fontId="56" fillId="0" borderId="15" xfId="36" applyFont="1" applyFill="1" applyBorder="1" applyAlignment="1">
      <alignment horizontal="right" vertical="center"/>
    </xf>
    <xf numFmtId="43" fontId="56" fillId="0" borderId="22" xfId="36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vertical="center"/>
    </xf>
    <xf numFmtId="43" fontId="56" fillId="0" borderId="10" xfId="36" applyFont="1" applyFill="1" applyBorder="1" applyAlignment="1">
      <alignment vertical="center"/>
    </xf>
    <xf numFmtId="43" fontId="56" fillId="0" borderId="23" xfId="36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vertical="center"/>
    </xf>
    <xf numFmtId="43" fontId="56" fillId="0" borderId="12" xfId="36" applyFont="1" applyFill="1" applyBorder="1" applyAlignment="1">
      <alignment horizontal="right" vertical="center"/>
    </xf>
    <xf numFmtId="43" fontId="54" fillId="0" borderId="14" xfId="36" applyFont="1" applyFill="1" applyBorder="1" applyAlignment="1">
      <alignment vertical="center"/>
    </xf>
    <xf numFmtId="0" fontId="62" fillId="0" borderId="15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/>
    </xf>
    <xf numFmtId="0" fontId="63" fillId="0" borderId="15" xfId="0" applyFont="1" applyFill="1" applyBorder="1" applyAlignment="1">
      <alignment horizontal="left"/>
    </xf>
    <xf numFmtId="0" fontId="64" fillId="0" borderId="15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vertical="center"/>
    </xf>
    <xf numFmtId="43" fontId="56" fillId="0" borderId="15" xfId="36" applyFont="1" applyFill="1" applyBorder="1" applyAlignment="1">
      <alignment horizontal="center" vertical="center"/>
    </xf>
    <xf numFmtId="43" fontId="56" fillId="0" borderId="16" xfId="36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left" vertical="center"/>
    </xf>
    <xf numFmtId="43" fontId="56" fillId="0" borderId="24" xfId="36" applyFont="1" applyFill="1" applyBorder="1" applyAlignment="1">
      <alignment horizontal="center" vertical="center"/>
    </xf>
    <xf numFmtId="43" fontId="56" fillId="0" borderId="24" xfId="36" applyFont="1" applyFill="1" applyBorder="1" applyAlignment="1">
      <alignment vertical="center"/>
    </xf>
    <xf numFmtId="43" fontId="56" fillId="0" borderId="10" xfId="36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6" fillId="0" borderId="27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/>
    </xf>
    <xf numFmtId="43" fontId="54" fillId="0" borderId="12" xfId="36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188" fontId="56" fillId="0" borderId="0" xfId="0" applyNumberFormat="1" applyFont="1" applyFill="1" applyAlignment="1">
      <alignment horizontal="left" vertical="center"/>
    </xf>
    <xf numFmtId="43" fontId="56" fillId="0" borderId="0" xfId="36" applyFont="1" applyFill="1" applyAlignment="1">
      <alignment vertical="center"/>
    </xf>
    <xf numFmtId="0" fontId="56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43" fontId="54" fillId="33" borderId="10" xfId="36" applyFont="1" applyFill="1" applyBorder="1" applyAlignment="1">
      <alignment horizontal="center" vertical="center"/>
    </xf>
    <xf numFmtId="43" fontId="54" fillId="33" borderId="11" xfId="36" applyFont="1" applyFill="1" applyBorder="1" applyAlignment="1">
      <alignment horizontal="center" vertical="center"/>
    </xf>
    <xf numFmtId="43" fontId="55" fillId="33" borderId="10" xfId="36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/>
    </xf>
    <xf numFmtId="43" fontId="59" fillId="33" borderId="12" xfId="36" applyFont="1" applyFill="1" applyBorder="1" applyAlignment="1">
      <alignment/>
    </xf>
    <xf numFmtId="0" fontId="54" fillId="33" borderId="15" xfId="0" applyFont="1" applyFill="1" applyBorder="1" applyAlignment="1">
      <alignment/>
    </xf>
    <xf numFmtId="43" fontId="59" fillId="33" borderId="15" xfId="36" applyFont="1" applyFill="1" applyBorder="1" applyAlignment="1">
      <alignment/>
    </xf>
    <xf numFmtId="0" fontId="56" fillId="33" borderId="15" xfId="0" applyFont="1" applyFill="1" applyBorder="1" applyAlignment="1">
      <alignment/>
    </xf>
    <xf numFmtId="43" fontId="59" fillId="33" borderId="18" xfId="36" applyFont="1" applyFill="1" applyBorder="1" applyAlignment="1">
      <alignment/>
    </xf>
    <xf numFmtId="0" fontId="54" fillId="33" borderId="11" xfId="0" applyFont="1" applyFill="1" applyBorder="1" applyAlignment="1">
      <alignment horizontal="center"/>
    </xf>
    <xf numFmtId="43" fontId="54" fillId="33" borderId="11" xfId="36" applyFont="1" applyFill="1" applyBorder="1" applyAlignment="1">
      <alignment/>
    </xf>
    <xf numFmtId="43" fontId="58" fillId="33" borderId="11" xfId="36" applyFont="1" applyFill="1" applyBorder="1" applyAlignment="1">
      <alignment/>
    </xf>
    <xf numFmtId="43" fontId="54" fillId="33" borderId="14" xfId="36" applyFont="1" applyFill="1" applyBorder="1" applyAlignment="1">
      <alignment/>
    </xf>
    <xf numFmtId="0" fontId="56" fillId="33" borderId="12" xfId="0" applyFont="1" applyFill="1" applyBorder="1" applyAlignment="1">
      <alignment/>
    </xf>
    <xf numFmtId="43" fontId="59" fillId="33" borderId="16" xfId="36" applyFont="1" applyFill="1" applyBorder="1" applyAlignment="1">
      <alignment/>
    </xf>
    <xf numFmtId="0" fontId="56" fillId="33" borderId="0" xfId="0" applyFont="1" applyFill="1" applyBorder="1" applyAlignment="1">
      <alignment horizontal="left"/>
    </xf>
    <xf numFmtId="43" fontId="56" fillId="33" borderId="0" xfId="36" applyFont="1" applyFill="1" applyBorder="1" applyAlignment="1">
      <alignment/>
    </xf>
    <xf numFmtId="43" fontId="56" fillId="33" borderId="13" xfId="36" applyFont="1" applyFill="1" applyBorder="1" applyAlignment="1">
      <alignment/>
    </xf>
    <xf numFmtId="43" fontId="59" fillId="33" borderId="13" xfId="36" applyFont="1" applyFill="1" applyBorder="1" applyAlignment="1">
      <alignment/>
    </xf>
    <xf numFmtId="43" fontId="59" fillId="33" borderId="0" xfId="36" applyFont="1" applyFill="1" applyBorder="1" applyAlignment="1">
      <alignment/>
    </xf>
    <xf numFmtId="43" fontId="59" fillId="33" borderId="11" xfId="36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3" fontId="2" fillId="33" borderId="11" xfId="36" applyFont="1" applyFill="1" applyBorder="1" applyAlignment="1">
      <alignment/>
    </xf>
    <xf numFmtId="43" fontId="59" fillId="33" borderId="17" xfId="36" applyFont="1" applyFill="1" applyBorder="1" applyAlignment="1">
      <alignment/>
    </xf>
    <xf numFmtId="0" fontId="65" fillId="33" borderId="15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43" fontId="56" fillId="33" borderId="24" xfId="36" applyFont="1" applyFill="1" applyBorder="1" applyAlignment="1">
      <alignment/>
    </xf>
    <xf numFmtId="43" fontId="59" fillId="33" borderId="24" xfId="36" applyFont="1" applyFill="1" applyBorder="1" applyAlignment="1">
      <alignment/>
    </xf>
    <xf numFmtId="43" fontId="59" fillId="33" borderId="15" xfId="36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43" fontId="59" fillId="33" borderId="18" xfId="36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vertical="center"/>
    </xf>
    <xf numFmtId="43" fontId="63" fillId="33" borderId="17" xfId="36" applyFont="1" applyFill="1" applyBorder="1" applyAlignment="1">
      <alignment vertical="center"/>
    </xf>
    <xf numFmtId="43" fontId="59" fillId="33" borderId="17" xfId="36" applyFont="1" applyFill="1" applyBorder="1" applyAlignment="1">
      <alignment vertical="center"/>
    </xf>
    <xf numFmtId="0" fontId="66" fillId="33" borderId="15" xfId="0" applyFont="1" applyFill="1" applyBorder="1" applyAlignment="1">
      <alignment horizontal="left" vertical="center"/>
    </xf>
    <xf numFmtId="43" fontId="63" fillId="33" borderId="15" xfId="36" applyFont="1" applyFill="1" applyBorder="1" applyAlignment="1">
      <alignment vertical="center"/>
    </xf>
    <xf numFmtId="188" fontId="56" fillId="33" borderId="0" xfId="0" applyNumberFormat="1" applyFont="1" applyFill="1" applyAlignment="1">
      <alignment vertical="center"/>
    </xf>
    <xf numFmtId="43" fontId="63" fillId="33" borderId="18" xfId="36" applyFont="1" applyFill="1" applyBorder="1" applyAlignment="1">
      <alignment vertical="center"/>
    </xf>
    <xf numFmtId="0" fontId="66" fillId="33" borderId="11" xfId="0" applyFont="1" applyFill="1" applyBorder="1" applyAlignment="1">
      <alignment horizontal="center" vertical="center"/>
    </xf>
    <xf numFmtId="43" fontId="66" fillId="33" borderId="11" xfId="36" applyFont="1" applyFill="1" applyBorder="1" applyAlignment="1">
      <alignment vertical="center"/>
    </xf>
    <xf numFmtId="43" fontId="58" fillId="33" borderId="11" xfId="36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3" fontId="3" fillId="33" borderId="11" xfId="36" applyFont="1" applyFill="1" applyBorder="1" applyAlignment="1">
      <alignment vertical="center"/>
    </xf>
    <xf numFmtId="43" fontId="56" fillId="33" borderId="0" xfId="36" applyFont="1" applyFill="1" applyAlignment="1">
      <alignment/>
    </xf>
    <xf numFmtId="43" fontId="59" fillId="33" borderId="0" xfId="36" applyFont="1" applyFill="1" applyAlignment="1">
      <alignment/>
    </xf>
    <xf numFmtId="43" fontId="59" fillId="0" borderId="18" xfId="36" applyFont="1" applyFill="1" applyBorder="1" applyAlignment="1">
      <alignment vertical="center"/>
    </xf>
    <xf numFmtId="43" fontId="59" fillId="0" borderId="11" xfId="36" applyFont="1" applyFill="1" applyBorder="1" applyAlignment="1">
      <alignment vertical="center"/>
    </xf>
    <xf numFmtId="43" fontId="54" fillId="0" borderId="17" xfId="36" applyFont="1" applyFill="1" applyBorder="1" applyAlignment="1">
      <alignment vertical="center"/>
    </xf>
    <xf numFmtId="43" fontId="59" fillId="0" borderId="17" xfId="36" applyFont="1" applyFill="1" applyBorder="1" applyAlignment="1">
      <alignment vertical="center"/>
    </xf>
    <xf numFmtId="43" fontId="54" fillId="0" borderId="15" xfId="36" applyFont="1" applyFill="1" applyBorder="1" applyAlignment="1">
      <alignment vertical="center"/>
    </xf>
    <xf numFmtId="0" fontId="54" fillId="0" borderId="17" xfId="0" applyFont="1" applyFill="1" applyBorder="1" applyAlignment="1">
      <alignment horizontal="left" vertical="center"/>
    </xf>
    <xf numFmtId="43" fontId="58" fillId="0" borderId="11" xfId="36" applyFont="1" applyFill="1" applyBorder="1" applyAlignment="1">
      <alignment vertical="center"/>
    </xf>
    <xf numFmtId="43" fontId="58" fillId="0" borderId="14" xfId="36" applyFont="1" applyFill="1" applyBorder="1" applyAlignment="1">
      <alignment vertical="center"/>
    </xf>
    <xf numFmtId="43" fontId="59" fillId="0" borderId="15" xfId="36" applyNumberFormat="1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43" fontId="56" fillId="0" borderId="18" xfId="36" applyFont="1" applyFill="1" applyBorder="1" applyAlignment="1">
      <alignment horizontal="center" vertical="center"/>
    </xf>
    <xf numFmtId="43" fontId="59" fillId="0" borderId="18" xfId="36" applyNumberFormat="1" applyFont="1" applyFill="1" applyBorder="1" applyAlignment="1">
      <alignment vertical="center"/>
    </xf>
    <xf numFmtId="43" fontId="54" fillId="0" borderId="14" xfId="36" applyFont="1" applyFill="1" applyBorder="1" applyAlignment="1">
      <alignment horizontal="center" vertical="center"/>
    </xf>
    <xf numFmtId="43" fontId="58" fillId="0" borderId="14" xfId="36" applyNumberFormat="1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43" fontId="54" fillId="0" borderId="17" xfId="36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/>
    </xf>
    <xf numFmtId="43" fontId="56" fillId="0" borderId="17" xfId="36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3" fontId="54" fillId="0" borderId="24" xfId="36" applyFont="1" applyFill="1" applyBorder="1" applyAlignment="1">
      <alignment horizontal="right" vertical="center"/>
    </xf>
    <xf numFmtId="43" fontId="58" fillId="0" borderId="18" xfId="36" applyFont="1" applyFill="1" applyBorder="1" applyAlignment="1">
      <alignment vertical="center"/>
    </xf>
    <xf numFmtId="43" fontId="56" fillId="0" borderId="22" xfId="36" applyFont="1" applyFill="1" applyBorder="1" applyAlignment="1">
      <alignment vertical="center"/>
    </xf>
    <xf numFmtId="0" fontId="56" fillId="0" borderId="27" xfId="0" applyFont="1" applyFill="1" applyBorder="1" applyAlignment="1">
      <alignment vertical="center"/>
    </xf>
    <xf numFmtId="188" fontId="56" fillId="0" borderId="0" xfId="0" applyNumberFormat="1" applyFont="1" applyFill="1" applyAlignment="1">
      <alignment vertical="center"/>
    </xf>
    <xf numFmtId="43" fontId="59" fillId="0" borderId="0" xfId="36" applyFont="1" applyFill="1" applyAlignment="1">
      <alignment vertical="center"/>
    </xf>
    <xf numFmtId="0" fontId="56" fillId="0" borderId="2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65" fillId="0" borderId="0" xfId="0" applyFont="1" applyFill="1" applyAlignment="1">
      <alignment vertical="center"/>
    </xf>
    <xf numFmtId="0" fontId="54" fillId="0" borderId="11" xfId="0" applyFont="1" applyFill="1" applyBorder="1" applyAlignment="1">
      <alignment vertical="center"/>
    </xf>
    <xf numFmtId="43" fontId="59" fillId="0" borderId="10" xfId="36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vertical="center"/>
    </xf>
    <xf numFmtId="43" fontId="54" fillId="0" borderId="18" xfId="36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1" xfId="36" applyFont="1" applyFill="1" applyBorder="1" applyAlignment="1">
      <alignment horizontal="center" vertical="center"/>
    </xf>
    <xf numFmtId="43" fontId="56" fillId="0" borderId="12" xfId="36" applyFont="1" applyFill="1" applyBorder="1" applyAlignment="1">
      <alignment horizontal="center" vertical="center"/>
    </xf>
    <xf numFmtId="43" fontId="5" fillId="0" borderId="11" xfId="36" applyFont="1" applyFill="1" applyBorder="1" applyAlignment="1">
      <alignment horizontal="center" vertical="center"/>
    </xf>
    <xf numFmtId="43" fontId="54" fillId="0" borderId="16" xfId="36" applyFont="1" applyFill="1" applyBorder="1" applyAlignment="1">
      <alignment horizontal="center" vertical="center"/>
    </xf>
    <xf numFmtId="43" fontId="54" fillId="0" borderId="16" xfId="36" applyFont="1" applyFill="1" applyBorder="1" applyAlignment="1">
      <alignment horizontal="right" vertical="center"/>
    </xf>
    <xf numFmtId="43" fontId="2" fillId="0" borderId="11" xfId="36" applyFont="1" applyFill="1" applyBorder="1" applyAlignment="1">
      <alignment horizontal="right" vertical="center"/>
    </xf>
    <xf numFmtId="43" fontId="54" fillId="0" borderId="11" xfId="36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6" fillId="33" borderId="15" xfId="0" applyFont="1" applyFill="1" applyBorder="1" applyAlignment="1">
      <alignment vertical="center"/>
    </xf>
    <xf numFmtId="43" fontId="56" fillId="33" borderId="15" xfId="36" applyFont="1" applyFill="1" applyBorder="1" applyAlignment="1">
      <alignment horizontal="right" vertical="center"/>
    </xf>
    <xf numFmtId="43" fontId="63" fillId="33" borderId="15" xfId="36" applyFont="1" applyFill="1" applyBorder="1" applyAlignment="1">
      <alignment/>
    </xf>
    <xf numFmtId="0" fontId="56" fillId="33" borderId="16" xfId="0" applyFont="1" applyFill="1" applyBorder="1" applyAlignment="1">
      <alignment vertical="center"/>
    </xf>
    <xf numFmtId="43" fontId="56" fillId="33" borderId="16" xfId="36" applyFont="1" applyFill="1" applyBorder="1" applyAlignment="1">
      <alignment horizontal="right" vertical="center"/>
    </xf>
    <xf numFmtId="43" fontId="54" fillId="33" borderId="0" xfId="36" applyFont="1" applyFill="1" applyBorder="1" applyAlignment="1">
      <alignment horizontal="center" vertical="center"/>
    </xf>
    <xf numFmtId="43" fontId="56" fillId="33" borderId="0" xfId="36" applyFont="1" applyFill="1" applyAlignment="1">
      <alignment vertical="center"/>
    </xf>
    <xf numFmtId="43" fontId="58" fillId="0" borderId="10" xfId="36" applyFont="1" applyFill="1" applyBorder="1" applyAlignment="1">
      <alignment vertical="center"/>
    </xf>
    <xf numFmtId="43" fontId="63" fillId="0" borderId="15" xfId="36" applyFont="1" applyFill="1" applyBorder="1" applyAlignment="1">
      <alignment/>
    </xf>
    <xf numFmtId="43" fontId="63" fillId="0" borderId="16" xfId="36" applyFont="1" applyFill="1" applyBorder="1" applyAlignment="1">
      <alignment/>
    </xf>
    <xf numFmtId="43" fontId="63" fillId="0" borderId="17" xfId="36" applyFont="1" applyFill="1" applyBorder="1" applyAlignment="1">
      <alignment/>
    </xf>
    <xf numFmtId="43" fontId="6" fillId="0" borderId="15" xfId="36" applyFont="1" applyFill="1" applyBorder="1" applyAlignment="1">
      <alignment/>
    </xf>
    <xf numFmtId="43" fontId="7" fillId="0" borderId="15" xfId="36" applyFont="1" applyFill="1" applyBorder="1" applyAlignment="1">
      <alignment vertical="center"/>
    </xf>
    <xf numFmtId="43" fontId="6" fillId="0" borderId="16" xfId="36" applyFont="1" applyFill="1" applyBorder="1" applyAlignment="1">
      <alignment/>
    </xf>
    <xf numFmtId="0" fontId="54" fillId="0" borderId="24" xfId="0" applyFont="1" applyFill="1" applyBorder="1" applyAlignment="1">
      <alignment horizontal="center" vertical="center"/>
    </xf>
    <xf numFmtId="43" fontId="8" fillId="0" borderId="10" xfId="36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43" fontId="2" fillId="0" borderId="11" xfId="36" applyFont="1" applyFill="1" applyBorder="1" applyAlignment="1">
      <alignment vertical="center"/>
    </xf>
    <xf numFmtId="43" fontId="8" fillId="0" borderId="11" xfId="36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0" fontId="54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43" fontId="56" fillId="0" borderId="12" xfId="36" applyFont="1" applyFill="1" applyBorder="1" applyAlignment="1">
      <alignment/>
    </xf>
    <xf numFmtId="0" fontId="54" fillId="0" borderId="15" xfId="0" applyFont="1" applyFill="1" applyBorder="1" applyAlignment="1">
      <alignment/>
    </xf>
    <xf numFmtId="43" fontId="56" fillId="0" borderId="15" xfId="36" applyFont="1" applyFill="1" applyBorder="1" applyAlignment="1">
      <alignment/>
    </xf>
    <xf numFmtId="43" fontId="54" fillId="0" borderId="15" xfId="36" applyFont="1" applyFill="1" applyBorder="1" applyAlignment="1">
      <alignment/>
    </xf>
    <xf numFmtId="0" fontId="56" fillId="0" borderId="15" xfId="0" applyFont="1" applyFill="1" applyBorder="1" applyAlignment="1">
      <alignment horizontal="left"/>
    </xf>
    <xf numFmtId="0" fontId="56" fillId="0" borderId="16" xfId="0" applyFont="1" applyFill="1" applyBorder="1" applyAlignment="1">
      <alignment horizontal="left"/>
    </xf>
    <xf numFmtId="43" fontId="54" fillId="0" borderId="16" xfId="36" applyFont="1" applyFill="1" applyBorder="1" applyAlignment="1">
      <alignment/>
    </xf>
    <xf numFmtId="43" fontId="56" fillId="0" borderId="16" xfId="36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43" fontId="54" fillId="0" borderId="10" xfId="36" applyFont="1" applyFill="1" applyBorder="1" applyAlignment="1">
      <alignment/>
    </xf>
    <xf numFmtId="43" fontId="56" fillId="0" borderId="10" xfId="36" applyFont="1" applyFill="1" applyBorder="1" applyAlignment="1">
      <alignment/>
    </xf>
    <xf numFmtId="43" fontId="56" fillId="0" borderId="11" xfId="36" applyFont="1" applyFill="1" applyBorder="1" applyAlignment="1">
      <alignment/>
    </xf>
    <xf numFmtId="43" fontId="54" fillId="0" borderId="12" xfId="36" applyFont="1" applyFill="1" applyBorder="1" applyAlignment="1">
      <alignment/>
    </xf>
    <xf numFmtId="0" fontId="56" fillId="0" borderId="26" xfId="0" applyFont="1" applyFill="1" applyBorder="1" applyAlignment="1">
      <alignment horizontal="left"/>
    </xf>
    <xf numFmtId="0" fontId="56" fillId="0" borderId="29" xfId="0" applyFont="1" applyFill="1" applyBorder="1" applyAlignment="1">
      <alignment horizontal="left"/>
    </xf>
    <xf numFmtId="43" fontId="56" fillId="0" borderId="18" xfId="36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3" fontId="2" fillId="0" borderId="11" xfId="36" applyFont="1" applyFill="1" applyBorder="1" applyAlignment="1">
      <alignment/>
    </xf>
    <xf numFmtId="0" fontId="54" fillId="0" borderId="12" xfId="0" applyFont="1" applyFill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left"/>
    </xf>
    <xf numFmtId="0" fontId="67" fillId="0" borderId="16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43" fontId="56" fillId="0" borderId="0" xfId="36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43" fontId="54" fillId="0" borderId="0" xfId="36" applyFont="1" applyFill="1" applyBorder="1" applyAlignment="1">
      <alignment/>
    </xf>
    <xf numFmtId="43" fontId="56" fillId="0" borderId="0" xfId="36" applyFont="1" applyFill="1" applyAlignment="1">
      <alignment/>
    </xf>
    <xf numFmtId="0" fontId="56" fillId="33" borderId="0" xfId="0" applyFont="1" applyFill="1" applyAlignment="1">
      <alignment horizontal="left" vertical="center"/>
    </xf>
    <xf numFmtId="188" fontId="56" fillId="33" borderId="0" xfId="0" applyNumberFormat="1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/>
    </xf>
    <xf numFmtId="188" fontId="56" fillId="0" borderId="0" xfId="0" applyNumberFormat="1" applyFont="1" applyFill="1" applyAlignment="1">
      <alignment horizontal="left"/>
    </xf>
    <xf numFmtId="0" fontId="56" fillId="0" borderId="0" xfId="0" applyFont="1" applyAlignment="1">
      <alignment horizontal="left"/>
    </xf>
    <xf numFmtId="188" fontId="56" fillId="0" borderId="0" xfId="0" applyNumberFormat="1" applyFont="1" applyAlignment="1">
      <alignment horizontal="left"/>
    </xf>
    <xf numFmtId="43" fontId="56" fillId="0" borderId="24" xfId="0" applyNumberFormat="1" applyFont="1" applyFill="1" applyBorder="1" applyAlignment="1">
      <alignment horizontal="left"/>
    </xf>
    <xf numFmtId="43" fontId="56" fillId="0" borderId="30" xfId="36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43" fontId="54" fillId="0" borderId="33" xfId="36" applyFont="1" applyFill="1" applyBorder="1" applyAlignment="1">
      <alignment horizontal="center" vertical="center"/>
    </xf>
    <xf numFmtId="43" fontId="54" fillId="0" borderId="31" xfId="36" applyFont="1" applyFill="1" applyBorder="1" applyAlignment="1">
      <alignment horizontal="center" vertical="center"/>
    </xf>
    <xf numFmtId="43" fontId="54" fillId="0" borderId="32" xfId="36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43" fontId="54" fillId="33" borderId="33" xfId="36" applyFont="1" applyFill="1" applyBorder="1" applyAlignment="1">
      <alignment horizontal="center"/>
    </xf>
    <xf numFmtId="43" fontId="54" fillId="33" borderId="31" xfId="36" applyFont="1" applyFill="1" applyBorder="1" applyAlignment="1">
      <alignment horizontal="center"/>
    </xf>
    <xf numFmtId="43" fontId="54" fillId="33" borderId="32" xfId="36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/>
    </xf>
    <xf numFmtId="43" fontId="54" fillId="33" borderId="33" xfId="36" applyFont="1" applyFill="1" applyBorder="1" applyAlignment="1">
      <alignment horizontal="center" vertical="center"/>
    </xf>
    <xf numFmtId="43" fontId="54" fillId="33" borderId="31" xfId="36" applyFont="1" applyFill="1" applyBorder="1" applyAlignment="1">
      <alignment horizontal="center" vertical="center"/>
    </xf>
    <xf numFmtId="43" fontId="54" fillId="33" borderId="32" xfId="36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43" fontId="54" fillId="0" borderId="33" xfId="36" applyFont="1" applyFill="1" applyBorder="1" applyAlignment="1">
      <alignment horizontal="center"/>
    </xf>
    <xf numFmtId="43" fontId="54" fillId="0" borderId="31" xfId="36" applyFont="1" applyFill="1" applyBorder="1" applyAlignment="1">
      <alignment horizontal="center"/>
    </xf>
    <xf numFmtId="43" fontId="54" fillId="0" borderId="32" xfId="36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43" fontId="54" fillId="0" borderId="33" xfId="36" applyFont="1" applyBorder="1" applyAlignment="1">
      <alignment horizontal="center"/>
    </xf>
    <xf numFmtId="43" fontId="54" fillId="0" borderId="31" xfId="36" applyFont="1" applyBorder="1" applyAlignment="1">
      <alignment horizontal="center"/>
    </xf>
    <xf numFmtId="43" fontId="54" fillId="0" borderId="32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view="pageBreakPreview" zoomScaleSheetLayoutView="100" workbookViewId="0" topLeftCell="A171">
      <selection activeCell="F14" sqref="F14"/>
    </sheetView>
  </sheetViews>
  <sheetFormatPr defaultColWidth="9.140625" defaultRowHeight="15"/>
  <cols>
    <col min="1" max="1" width="49.421875" style="101" customWidth="1"/>
    <col min="2" max="2" width="14.421875" style="151" customWidth="1"/>
    <col min="3" max="3" width="13.8515625" style="151" customWidth="1"/>
    <col min="4" max="5" width="14.421875" style="151" customWidth="1"/>
    <col min="6" max="6" width="9.57421875" style="151" customWidth="1"/>
    <col min="7" max="7" width="15.00390625" style="151" customWidth="1"/>
    <col min="8" max="8" width="15.421875" style="116" bestFit="1" customWidth="1"/>
    <col min="9" max="16384" width="9.00390625" style="101" customWidth="1"/>
  </cols>
  <sheetData>
    <row r="1" spans="1:7" s="101" customFormat="1" ht="23.25">
      <c r="A1" s="310" t="s">
        <v>2</v>
      </c>
      <c r="B1" s="310"/>
      <c r="C1" s="310"/>
      <c r="D1" s="310"/>
      <c r="E1" s="310"/>
      <c r="F1" s="310"/>
      <c r="G1" s="310"/>
    </row>
    <row r="2" spans="1:7" s="101" customFormat="1" ht="23.25">
      <c r="A2" s="310" t="s">
        <v>411</v>
      </c>
      <c r="B2" s="310"/>
      <c r="C2" s="310"/>
      <c r="D2" s="310"/>
      <c r="E2" s="310"/>
      <c r="F2" s="310"/>
      <c r="G2" s="310"/>
    </row>
    <row r="3" spans="1:7" s="101" customFormat="1" ht="23.25">
      <c r="A3" s="310" t="s">
        <v>208</v>
      </c>
      <c r="B3" s="310"/>
      <c r="C3" s="310"/>
      <c r="D3" s="310"/>
      <c r="E3" s="310"/>
      <c r="F3" s="310"/>
      <c r="G3" s="310"/>
    </row>
    <row r="4" spans="1:7" s="101" customFormat="1" ht="23.25">
      <c r="A4" s="102" t="s">
        <v>4</v>
      </c>
      <c r="B4" s="313" t="s">
        <v>3</v>
      </c>
      <c r="C4" s="314"/>
      <c r="D4" s="315"/>
      <c r="E4" s="311" t="s">
        <v>0</v>
      </c>
      <c r="F4" s="311"/>
      <c r="G4" s="312"/>
    </row>
    <row r="5" spans="1:7" s="101" customFormat="1" ht="23.25">
      <c r="A5" s="52"/>
      <c r="B5" s="103" t="s">
        <v>229</v>
      </c>
      <c r="C5" s="103" t="s">
        <v>348</v>
      </c>
      <c r="D5" s="103" t="s">
        <v>373</v>
      </c>
      <c r="E5" s="104" t="s">
        <v>376</v>
      </c>
      <c r="F5" s="105" t="s">
        <v>1</v>
      </c>
      <c r="G5" s="103" t="s">
        <v>410</v>
      </c>
    </row>
    <row r="6" spans="1:7" s="101" customFormat="1" ht="23.25">
      <c r="A6" s="106" t="s">
        <v>5</v>
      </c>
      <c r="B6" s="58"/>
      <c r="C6" s="58"/>
      <c r="D6" s="58"/>
      <c r="E6" s="58"/>
      <c r="F6" s="58"/>
      <c r="G6" s="58"/>
    </row>
    <row r="7" spans="1:7" s="101" customFormat="1" ht="23.25">
      <c r="A7" s="107" t="s">
        <v>6</v>
      </c>
      <c r="B7" s="59"/>
      <c r="C7" s="59"/>
      <c r="D7" s="59"/>
      <c r="E7" s="59"/>
      <c r="F7" s="59"/>
      <c r="G7" s="59"/>
    </row>
    <row r="8" spans="1:7" s="101" customFormat="1" ht="23.25">
      <c r="A8" s="107" t="s">
        <v>7</v>
      </c>
      <c r="B8" s="59"/>
      <c r="C8" s="59"/>
      <c r="D8" s="59"/>
      <c r="E8" s="59"/>
      <c r="F8" s="59"/>
      <c r="G8" s="59"/>
    </row>
    <row r="9" spans="1:7" s="101" customFormat="1" ht="23.25">
      <c r="A9" s="107" t="s">
        <v>8</v>
      </c>
      <c r="B9" s="59"/>
      <c r="C9" s="59"/>
      <c r="D9" s="59"/>
      <c r="E9" s="59"/>
      <c r="F9" s="59"/>
      <c r="G9" s="59"/>
    </row>
    <row r="10" spans="1:7" s="101" customFormat="1" ht="21" customHeight="1">
      <c r="A10" s="68" t="s">
        <v>10</v>
      </c>
      <c r="B10" s="59">
        <v>514080</v>
      </c>
      <c r="C10" s="59">
        <v>514080</v>
      </c>
      <c r="D10" s="108">
        <v>514080</v>
      </c>
      <c r="E10" s="59">
        <v>532080</v>
      </c>
      <c r="F10" s="59">
        <f aca="true" t="shared" si="0" ref="F10:F22">SUM(E10-G10)*100/E10</f>
        <v>0</v>
      </c>
      <c r="G10" s="109">
        <v>532080</v>
      </c>
    </row>
    <row r="11" spans="1:7" s="101" customFormat="1" ht="21" customHeight="1">
      <c r="A11" s="68" t="s">
        <v>11</v>
      </c>
      <c r="B11" s="59">
        <v>42120</v>
      </c>
      <c r="C11" s="59">
        <v>42120</v>
      </c>
      <c r="D11" s="108">
        <v>42120</v>
      </c>
      <c r="E11" s="59">
        <v>45600</v>
      </c>
      <c r="F11" s="59">
        <f t="shared" si="0"/>
        <v>0</v>
      </c>
      <c r="G11" s="109">
        <v>45600</v>
      </c>
    </row>
    <row r="12" spans="1:7" s="101" customFormat="1" ht="21" customHeight="1">
      <c r="A12" s="68" t="s">
        <v>12</v>
      </c>
      <c r="B12" s="59">
        <v>42120</v>
      </c>
      <c r="C12" s="59">
        <v>42120</v>
      </c>
      <c r="D12" s="108">
        <v>42120</v>
      </c>
      <c r="E12" s="59">
        <v>45600</v>
      </c>
      <c r="F12" s="59">
        <f t="shared" si="0"/>
        <v>0</v>
      </c>
      <c r="G12" s="109">
        <v>45600</v>
      </c>
    </row>
    <row r="13" spans="1:7" s="101" customFormat="1" ht="21" customHeight="1">
      <c r="A13" s="68" t="s">
        <v>13</v>
      </c>
      <c r="B13" s="59">
        <v>86400</v>
      </c>
      <c r="C13" s="59">
        <v>7200</v>
      </c>
      <c r="D13" s="108">
        <v>0</v>
      </c>
      <c r="E13" s="59">
        <v>90720</v>
      </c>
      <c r="F13" s="59">
        <f t="shared" si="0"/>
        <v>0</v>
      </c>
      <c r="G13" s="109">
        <v>90720</v>
      </c>
    </row>
    <row r="14" spans="1:7" s="101" customFormat="1" ht="21" customHeight="1">
      <c r="A14" s="70" t="s">
        <v>14</v>
      </c>
      <c r="B14" s="72">
        <v>1800000</v>
      </c>
      <c r="C14" s="72">
        <v>1800000</v>
      </c>
      <c r="D14" s="110">
        <v>1800000</v>
      </c>
      <c r="E14" s="72">
        <v>2158440</v>
      </c>
      <c r="F14" s="72">
        <f>SUM(E14-G14)*100/E14</f>
        <v>0</v>
      </c>
      <c r="G14" s="111">
        <v>2158440</v>
      </c>
    </row>
    <row r="15" spans="1:7" s="101" customFormat="1" ht="23.25">
      <c r="A15" s="98" t="s">
        <v>9</v>
      </c>
      <c r="B15" s="99">
        <f>SUM(B10:B14)</f>
        <v>2484720</v>
      </c>
      <c r="C15" s="99">
        <f>SUM(C10:C14)</f>
        <v>2405520</v>
      </c>
      <c r="D15" s="99">
        <f>SUM(D10:D14)</f>
        <v>2398320</v>
      </c>
      <c r="E15" s="99">
        <f>SUM(E10:E14)</f>
        <v>2872440</v>
      </c>
      <c r="F15" s="112">
        <f t="shared" si="0"/>
        <v>0</v>
      </c>
      <c r="G15" s="113">
        <f>SUM(G10:G14)</f>
        <v>2872440</v>
      </c>
    </row>
    <row r="16" spans="1:7" s="101" customFormat="1" ht="19.5" customHeight="1">
      <c r="A16" s="106" t="s">
        <v>15</v>
      </c>
      <c r="B16" s="58"/>
      <c r="C16" s="58"/>
      <c r="D16" s="58"/>
      <c r="E16" s="58"/>
      <c r="F16" s="58"/>
      <c r="G16" s="58"/>
    </row>
    <row r="17" spans="1:7" ht="19.5" customHeight="1">
      <c r="A17" s="114" t="s">
        <v>16</v>
      </c>
      <c r="B17" s="59">
        <v>2922889</v>
      </c>
      <c r="C17" s="59">
        <v>3189263</v>
      </c>
      <c r="D17" s="115">
        <v>3328840</v>
      </c>
      <c r="E17" s="59">
        <v>4108560</v>
      </c>
      <c r="F17" s="69">
        <f t="shared" si="0"/>
        <v>-6.554121151936445</v>
      </c>
      <c r="G17" s="228">
        <v>4377840</v>
      </c>
    </row>
    <row r="18" spans="1:7" ht="19.5" customHeight="1">
      <c r="A18" s="114" t="s">
        <v>17</v>
      </c>
      <c r="B18" s="59">
        <v>4500</v>
      </c>
      <c r="C18" s="59">
        <v>0</v>
      </c>
      <c r="D18" s="115"/>
      <c r="E18" s="59">
        <v>0</v>
      </c>
      <c r="F18" s="59">
        <v>0</v>
      </c>
      <c r="G18" s="228">
        <v>0</v>
      </c>
    </row>
    <row r="19" spans="1:7" ht="19.5" customHeight="1">
      <c r="A19" s="114" t="s">
        <v>18</v>
      </c>
      <c r="B19" s="59">
        <v>168000</v>
      </c>
      <c r="C19" s="59">
        <v>161583</v>
      </c>
      <c r="D19" s="115">
        <v>143500</v>
      </c>
      <c r="E19" s="59">
        <v>168000</v>
      </c>
      <c r="F19" s="59">
        <f t="shared" si="0"/>
        <v>0</v>
      </c>
      <c r="G19" s="228">
        <v>168000</v>
      </c>
    </row>
    <row r="20" spans="1:7" ht="19.5" customHeight="1">
      <c r="A20" s="114" t="s">
        <v>22</v>
      </c>
      <c r="B20" s="59">
        <v>1623980</v>
      </c>
      <c r="C20" s="59">
        <v>1679652</v>
      </c>
      <c r="D20" s="115">
        <v>1620020</v>
      </c>
      <c r="E20" s="59">
        <v>1653480</v>
      </c>
      <c r="F20" s="59">
        <f t="shared" si="0"/>
        <v>-3.1497205893025617</v>
      </c>
      <c r="G20" s="228">
        <v>1705560</v>
      </c>
    </row>
    <row r="21" spans="1:7" ht="19.5" customHeight="1">
      <c r="A21" s="114" t="s">
        <v>23</v>
      </c>
      <c r="B21" s="59">
        <v>246760</v>
      </c>
      <c r="C21" s="59">
        <v>209784</v>
      </c>
      <c r="D21" s="115">
        <v>173890</v>
      </c>
      <c r="E21" s="59">
        <v>140460</v>
      </c>
      <c r="F21" s="59">
        <f t="shared" si="0"/>
        <v>21.5719777872704</v>
      </c>
      <c r="G21" s="59">
        <v>110160</v>
      </c>
    </row>
    <row r="22" spans="1:7" ht="19.5" customHeight="1">
      <c r="A22" s="117" t="s">
        <v>24</v>
      </c>
      <c r="B22" s="72">
        <v>84000</v>
      </c>
      <c r="C22" s="72">
        <v>84000</v>
      </c>
      <c r="D22" s="118">
        <v>84000</v>
      </c>
      <c r="E22" s="72">
        <v>84000</v>
      </c>
      <c r="F22" s="72">
        <f t="shared" si="0"/>
        <v>0</v>
      </c>
      <c r="G22" s="309">
        <v>84000</v>
      </c>
    </row>
    <row r="23" spans="1:7" ht="23.25">
      <c r="A23" s="98" t="s">
        <v>25</v>
      </c>
      <c r="B23" s="99">
        <f>SUM(B17:B22)</f>
        <v>5050129</v>
      </c>
      <c r="C23" s="99">
        <f>SUM(C17:C22)</f>
        <v>5324282</v>
      </c>
      <c r="D23" s="99">
        <f>SUM(D17:D22)</f>
        <v>5350250</v>
      </c>
      <c r="E23" s="99">
        <f>SUM(E17:E22)</f>
        <v>6154500</v>
      </c>
      <c r="F23" s="99">
        <f>SUM(E23-G23)*100/E23</f>
        <v>-4.729222520107238</v>
      </c>
      <c r="G23" s="99">
        <f>SUM(G17:G22)</f>
        <v>6445560</v>
      </c>
    </row>
    <row r="24" spans="1:8" ht="23.25">
      <c r="A24" s="98" t="s">
        <v>27</v>
      </c>
      <c r="B24" s="99">
        <f>B15+B23</f>
        <v>7534849</v>
      </c>
      <c r="C24" s="99">
        <f>C15+C23</f>
        <v>7729802</v>
      </c>
      <c r="D24" s="99">
        <f>D15+D23</f>
        <v>7748570</v>
      </c>
      <c r="E24" s="99">
        <f>E15+E23</f>
        <v>9026940</v>
      </c>
      <c r="F24" s="99">
        <f>SUM(E24-G24)*100/E24</f>
        <v>-3.224348450305419</v>
      </c>
      <c r="G24" s="99">
        <f>G15+G23</f>
        <v>9318000</v>
      </c>
      <c r="H24" s="116">
        <v>27</v>
      </c>
    </row>
    <row r="25" spans="1:7" ht="23.25">
      <c r="A25" s="106" t="s">
        <v>213</v>
      </c>
      <c r="B25" s="58"/>
      <c r="C25" s="58"/>
      <c r="D25" s="58"/>
      <c r="E25" s="58"/>
      <c r="F25" s="58"/>
      <c r="G25" s="58"/>
    </row>
    <row r="26" spans="1:7" ht="23.25">
      <c r="A26" s="107" t="s">
        <v>26</v>
      </c>
      <c r="B26" s="59"/>
      <c r="C26" s="59"/>
      <c r="D26" s="59"/>
      <c r="E26" s="59"/>
      <c r="F26" s="59"/>
      <c r="G26" s="59"/>
    </row>
    <row r="27" spans="1:7" ht="23.25">
      <c r="A27" s="107" t="s">
        <v>146</v>
      </c>
      <c r="B27" s="59"/>
      <c r="C27" s="59"/>
      <c r="D27" s="59"/>
      <c r="E27" s="59"/>
      <c r="F27" s="59"/>
      <c r="G27" s="59"/>
    </row>
    <row r="28" spans="1:7" ht="23.25">
      <c r="A28" s="68" t="s">
        <v>29</v>
      </c>
      <c r="B28" s="59"/>
      <c r="C28" s="59">
        <v>19400</v>
      </c>
      <c r="D28" s="59">
        <v>12600</v>
      </c>
      <c r="E28" s="59">
        <v>25000</v>
      </c>
      <c r="F28" s="59">
        <f>SUM(E28-G28)*100/E28</f>
        <v>-20</v>
      </c>
      <c r="G28" s="59">
        <v>30000</v>
      </c>
    </row>
    <row r="29" spans="1:7" ht="23.25">
      <c r="A29" s="68" t="s">
        <v>30</v>
      </c>
      <c r="B29" s="59"/>
      <c r="C29" s="59">
        <v>0</v>
      </c>
      <c r="D29" s="59">
        <v>0</v>
      </c>
      <c r="E29" s="59">
        <v>3000</v>
      </c>
      <c r="F29" s="59">
        <f>SUM(E29-G29)*100/E29</f>
        <v>0</v>
      </c>
      <c r="G29" s="59">
        <v>3000</v>
      </c>
    </row>
    <row r="30" spans="1:7" ht="23.25">
      <c r="A30" s="68" t="s">
        <v>31</v>
      </c>
      <c r="B30" s="59">
        <v>69800</v>
      </c>
      <c r="C30" s="59">
        <v>116250</v>
      </c>
      <c r="D30" s="59">
        <v>112600</v>
      </c>
      <c r="E30" s="59">
        <v>200000</v>
      </c>
      <c r="F30" s="59">
        <f>SUM(E30-G30)*100/E30</f>
        <v>-25</v>
      </c>
      <c r="G30" s="59">
        <v>250000</v>
      </c>
    </row>
    <row r="31" spans="1:7" ht="23.25">
      <c r="A31" s="68" t="s">
        <v>32</v>
      </c>
      <c r="B31" s="59">
        <v>52174</v>
      </c>
      <c r="C31" s="59">
        <v>43477</v>
      </c>
      <c r="D31" s="59">
        <v>60990</v>
      </c>
      <c r="E31" s="59">
        <v>60000</v>
      </c>
      <c r="F31" s="59">
        <f>SUM(E31-G31)*100/E31</f>
        <v>33.333333333333336</v>
      </c>
      <c r="G31" s="59">
        <v>40000</v>
      </c>
    </row>
    <row r="32" spans="1:7" ht="23.25">
      <c r="A32" s="70" t="s">
        <v>33</v>
      </c>
      <c r="B32" s="72"/>
      <c r="C32" s="72"/>
      <c r="D32" s="72"/>
      <c r="E32" s="72"/>
      <c r="F32" s="119"/>
      <c r="G32" s="72">
        <v>0</v>
      </c>
    </row>
    <row r="33" spans="1:7" ht="23.25">
      <c r="A33" s="98" t="s">
        <v>147</v>
      </c>
      <c r="B33" s="99">
        <f>SUM(B28:B32)</f>
        <v>121974</v>
      </c>
      <c r="C33" s="99">
        <f>SUM(C28:C32)</f>
        <v>179127</v>
      </c>
      <c r="D33" s="99">
        <f>SUM(D28:D32)</f>
        <v>186190</v>
      </c>
      <c r="E33" s="99">
        <f>SUM(E28:E32)</f>
        <v>288000</v>
      </c>
      <c r="F33" s="112">
        <f>SUM(E33-G33)*100/E33</f>
        <v>-12.152777777777779</v>
      </c>
      <c r="G33" s="99">
        <f>SUM(G28:G32)</f>
        <v>323000</v>
      </c>
    </row>
    <row r="34" spans="1:7" ht="21.75" customHeight="1">
      <c r="A34" s="81" t="s">
        <v>148</v>
      </c>
      <c r="B34" s="58"/>
      <c r="C34" s="58"/>
      <c r="D34" s="58"/>
      <c r="E34" s="58"/>
      <c r="F34" s="69"/>
      <c r="G34" s="58"/>
    </row>
    <row r="35" spans="1:7" ht="23.25">
      <c r="A35" s="68" t="s">
        <v>34</v>
      </c>
      <c r="B35" s="59">
        <v>310649.5</v>
      </c>
      <c r="C35" s="59">
        <f>311627.47+29900</f>
        <v>341527.47</v>
      </c>
      <c r="D35" s="59">
        <f>438129.64+31400</f>
        <v>469529.64</v>
      </c>
      <c r="E35" s="59">
        <v>516000</v>
      </c>
      <c r="F35" s="59">
        <f>SUM(E35-G35)*100/E35</f>
        <v>-13.565891472868216</v>
      </c>
      <c r="G35" s="59">
        <v>586000</v>
      </c>
    </row>
    <row r="36" spans="1:7" ht="23.25">
      <c r="A36" s="68" t="s">
        <v>253</v>
      </c>
      <c r="B36" s="59">
        <v>27800</v>
      </c>
      <c r="C36" s="59">
        <v>51280</v>
      </c>
      <c r="D36" s="59">
        <v>36450</v>
      </c>
      <c r="E36" s="59">
        <v>70000</v>
      </c>
      <c r="F36" s="59">
        <f>SUM(E36-G36)*100/E36</f>
        <v>7.142857142857143</v>
      </c>
      <c r="G36" s="59">
        <v>65000</v>
      </c>
    </row>
    <row r="37" spans="1:7" ht="23.25">
      <c r="A37" s="68" t="s">
        <v>149</v>
      </c>
      <c r="B37" s="59">
        <v>20797</v>
      </c>
      <c r="C37" s="59">
        <v>119685</v>
      </c>
      <c r="D37" s="59">
        <v>149243</v>
      </c>
      <c r="E37" s="59"/>
      <c r="F37" s="59"/>
      <c r="G37" s="59"/>
    </row>
    <row r="38" spans="1:7" ht="23.25">
      <c r="A38" s="114" t="s">
        <v>37</v>
      </c>
      <c r="B38" s="120"/>
      <c r="C38" s="120"/>
      <c r="D38" s="120"/>
      <c r="E38" s="120"/>
      <c r="F38" s="59"/>
      <c r="G38" s="120"/>
    </row>
    <row r="39" spans="1:7" ht="23.25">
      <c r="A39" s="114" t="s">
        <v>251</v>
      </c>
      <c r="B39" s="59"/>
      <c r="C39" s="121"/>
      <c r="D39" s="121"/>
      <c r="E39" s="121"/>
      <c r="F39" s="59"/>
      <c r="G39" s="121"/>
    </row>
    <row r="40" spans="1:7" ht="23.25">
      <c r="A40" s="114" t="s">
        <v>377</v>
      </c>
      <c r="B40" s="59">
        <v>0</v>
      </c>
      <c r="C40" s="121"/>
      <c r="D40" s="121"/>
      <c r="E40" s="121">
        <v>20000</v>
      </c>
      <c r="F40" s="59">
        <v>0</v>
      </c>
      <c r="G40" s="121"/>
    </row>
    <row r="41" spans="1:7" ht="23.25">
      <c r="A41" s="114" t="s">
        <v>397</v>
      </c>
      <c r="B41" s="59">
        <v>0</v>
      </c>
      <c r="C41" s="122"/>
      <c r="D41" s="122"/>
      <c r="E41" s="122">
        <v>30000</v>
      </c>
      <c r="F41" s="59">
        <v>0</v>
      </c>
      <c r="G41" s="122"/>
    </row>
    <row r="42" spans="1:8" ht="20.25" customHeight="1">
      <c r="A42" s="123" t="s">
        <v>415</v>
      </c>
      <c r="B42" s="124"/>
      <c r="C42" s="125"/>
      <c r="D42" s="125"/>
      <c r="E42" s="125"/>
      <c r="F42" s="72"/>
      <c r="G42" s="125">
        <v>200000</v>
      </c>
      <c r="H42" s="116">
        <v>28</v>
      </c>
    </row>
    <row r="43" spans="1:7" ht="23.25">
      <c r="A43" s="126" t="s">
        <v>252</v>
      </c>
      <c r="B43" s="127">
        <v>331676.6</v>
      </c>
      <c r="C43" s="127">
        <v>311492</v>
      </c>
      <c r="D43" s="127">
        <v>245316</v>
      </c>
      <c r="E43" s="127">
        <v>200000</v>
      </c>
      <c r="F43" s="58">
        <f>SUM(E43-G43)*100/E43</f>
        <v>25</v>
      </c>
      <c r="G43" s="127">
        <v>150000</v>
      </c>
    </row>
    <row r="44" spans="1:7" ht="23.25">
      <c r="A44" s="114" t="s">
        <v>350</v>
      </c>
      <c r="B44" s="121"/>
      <c r="C44" s="121">
        <v>0</v>
      </c>
      <c r="D44" s="121"/>
      <c r="E44" s="121">
        <v>500000</v>
      </c>
      <c r="F44" s="59">
        <v>0</v>
      </c>
      <c r="G44" s="121">
        <v>800000</v>
      </c>
    </row>
    <row r="45" spans="1:7" ht="23.25">
      <c r="A45" s="70" t="s">
        <v>59</v>
      </c>
      <c r="B45" s="72">
        <v>117712.54</v>
      </c>
      <c r="C45" s="72">
        <v>99917.2</v>
      </c>
      <c r="D45" s="72">
        <v>326912.81</v>
      </c>
      <c r="E45" s="72">
        <v>100000</v>
      </c>
      <c r="F45" s="119">
        <f>SUM(E45-G45)*100/E45</f>
        <v>0</v>
      </c>
      <c r="G45" s="72">
        <v>100000</v>
      </c>
    </row>
    <row r="46" spans="1:7" ht="23.25">
      <c r="A46" s="102" t="s">
        <v>150</v>
      </c>
      <c r="B46" s="128">
        <f>SUM(B35:B45)</f>
        <v>808635.64</v>
      </c>
      <c r="C46" s="128">
        <f>SUM(C34:C45)</f>
        <v>923901.6699999999</v>
      </c>
      <c r="D46" s="128">
        <f>SUM(D34:D45)</f>
        <v>1227451.45</v>
      </c>
      <c r="E46" s="128">
        <f>SUM(E34:E45)</f>
        <v>1436000</v>
      </c>
      <c r="F46" s="112">
        <f>SUM(E46-G46)*100/E46</f>
        <v>-32.381615598885794</v>
      </c>
      <c r="G46" s="128">
        <f>SUM(G34:G45)</f>
        <v>1901000</v>
      </c>
    </row>
    <row r="47" spans="1:7" ht="23.25">
      <c r="A47" s="126" t="s">
        <v>38</v>
      </c>
      <c r="B47" s="58"/>
      <c r="C47" s="58"/>
      <c r="D47" s="58"/>
      <c r="E47" s="58"/>
      <c r="F47" s="69"/>
      <c r="G47" s="58"/>
    </row>
    <row r="48" spans="1:7" ht="23.25">
      <c r="A48" s="114" t="s">
        <v>144</v>
      </c>
      <c r="B48" s="59"/>
      <c r="C48" s="59"/>
      <c r="D48" s="59"/>
      <c r="E48" s="59"/>
      <c r="F48" s="59"/>
      <c r="G48" s="59"/>
    </row>
    <row r="49" spans="1:7" ht="23.25">
      <c r="A49" s="114" t="s">
        <v>145</v>
      </c>
      <c r="B49" s="59">
        <v>39808</v>
      </c>
      <c r="C49" s="59">
        <v>129998</v>
      </c>
      <c r="D49" s="59">
        <v>64956</v>
      </c>
      <c r="E49" s="59">
        <v>60000</v>
      </c>
      <c r="F49" s="59">
        <f>SUM(E49-G49)*100/E49</f>
        <v>0</v>
      </c>
      <c r="G49" s="59">
        <v>60000</v>
      </c>
    </row>
    <row r="50" spans="1:7" ht="23.25">
      <c r="A50" s="129" t="s">
        <v>243</v>
      </c>
      <c r="B50" s="59">
        <v>21951</v>
      </c>
      <c r="C50" s="59">
        <v>0</v>
      </c>
      <c r="D50" s="59">
        <v>0</v>
      </c>
      <c r="E50" s="59">
        <v>0</v>
      </c>
      <c r="F50" s="59">
        <v>0</v>
      </c>
      <c r="G50" s="59"/>
    </row>
    <row r="51" spans="1:7" ht="23.25">
      <c r="A51" s="114" t="s">
        <v>39</v>
      </c>
      <c r="B51" s="59">
        <v>10605</v>
      </c>
      <c r="C51" s="59">
        <v>3965</v>
      </c>
      <c r="D51" s="59">
        <v>10000</v>
      </c>
      <c r="E51" s="59">
        <v>20000</v>
      </c>
      <c r="F51" s="59">
        <f aca="true" t="shared" si="1" ref="F51:F56">SUM(E51-G51)*100/E51</f>
        <v>0</v>
      </c>
      <c r="G51" s="59">
        <v>20000</v>
      </c>
    </row>
    <row r="52" spans="1:7" ht="23.25">
      <c r="A52" s="114" t="s">
        <v>40</v>
      </c>
      <c r="B52" s="59">
        <v>44333</v>
      </c>
      <c r="C52" s="59">
        <v>53901</v>
      </c>
      <c r="D52" s="59">
        <v>47589</v>
      </c>
      <c r="E52" s="59">
        <v>40000</v>
      </c>
      <c r="F52" s="59">
        <f t="shared" si="1"/>
        <v>-25</v>
      </c>
      <c r="G52" s="59">
        <v>50000</v>
      </c>
    </row>
    <row r="53" spans="1:7" ht="23.25">
      <c r="A53" s="68" t="s">
        <v>41</v>
      </c>
      <c r="B53" s="59">
        <v>28816</v>
      </c>
      <c r="C53" s="59">
        <v>2461</v>
      </c>
      <c r="D53" s="59">
        <v>21147.9</v>
      </c>
      <c r="E53" s="59">
        <v>100000</v>
      </c>
      <c r="F53" s="59">
        <f t="shared" si="1"/>
        <v>50</v>
      </c>
      <c r="G53" s="59">
        <v>50000</v>
      </c>
    </row>
    <row r="54" spans="1:7" ht="23.25">
      <c r="A54" s="68" t="s">
        <v>42</v>
      </c>
      <c r="B54" s="59">
        <v>277053</v>
      </c>
      <c r="C54" s="59">
        <v>218036.6</v>
      </c>
      <c r="D54" s="59">
        <v>186384</v>
      </c>
      <c r="E54" s="59">
        <v>250000</v>
      </c>
      <c r="F54" s="59">
        <f t="shared" si="1"/>
        <v>20</v>
      </c>
      <c r="G54" s="59">
        <v>200000</v>
      </c>
    </row>
    <row r="55" spans="1:7" ht="23.25">
      <c r="A55" s="68" t="s">
        <v>43</v>
      </c>
      <c r="B55" s="59">
        <v>60565</v>
      </c>
      <c r="C55" s="59">
        <v>15280</v>
      </c>
      <c r="D55" s="59">
        <v>19980</v>
      </c>
      <c r="E55" s="59">
        <v>20000</v>
      </c>
      <c r="F55" s="59">
        <f t="shared" si="1"/>
        <v>0</v>
      </c>
      <c r="G55" s="59">
        <v>20000</v>
      </c>
    </row>
    <row r="56" spans="1:7" ht="23.25">
      <c r="A56" s="68" t="s">
        <v>44</v>
      </c>
      <c r="B56" s="59">
        <v>8250</v>
      </c>
      <c r="C56" s="59">
        <v>29600</v>
      </c>
      <c r="D56" s="59">
        <v>27990</v>
      </c>
      <c r="E56" s="119">
        <v>30000</v>
      </c>
      <c r="F56" s="119">
        <f t="shared" si="1"/>
        <v>0</v>
      </c>
      <c r="G56" s="119">
        <v>30000</v>
      </c>
    </row>
    <row r="57" spans="1:7" ht="23.25">
      <c r="A57" s="130" t="s">
        <v>374</v>
      </c>
      <c r="B57" s="124">
        <v>4500</v>
      </c>
      <c r="C57" s="124">
        <v>0</v>
      </c>
      <c r="D57" s="124">
        <v>0</v>
      </c>
      <c r="E57" s="124"/>
      <c r="F57" s="119"/>
      <c r="G57" s="72"/>
    </row>
    <row r="58" spans="1:7" ht="23.25">
      <c r="A58" s="98" t="s">
        <v>151</v>
      </c>
      <c r="B58" s="99">
        <f>SUM(B47:B57)</f>
        <v>495881</v>
      </c>
      <c r="C58" s="99">
        <f>SUM(C47:C57)</f>
        <v>453241.6</v>
      </c>
      <c r="D58" s="99">
        <f>SUM(D47:D57)</f>
        <v>378046.9</v>
      </c>
      <c r="E58" s="99">
        <f>SUM(E47:E57)</f>
        <v>520000</v>
      </c>
      <c r="F58" s="99">
        <f>SUM(E58-G58)*100/E58</f>
        <v>17.307692307692307</v>
      </c>
      <c r="G58" s="99">
        <f>SUM(G49:G57)</f>
        <v>430000</v>
      </c>
    </row>
    <row r="59" spans="1:7" ht="23.25">
      <c r="A59" s="98" t="s">
        <v>45</v>
      </c>
      <c r="B59" s="99">
        <f>B46+B58+B33</f>
        <v>1426490.6400000001</v>
      </c>
      <c r="C59" s="99">
        <f>C33+C46+C58</f>
        <v>1556270.27</v>
      </c>
      <c r="D59" s="99">
        <f>D33+D46+D58</f>
        <v>1791688.35</v>
      </c>
      <c r="E59" s="99">
        <f>E33+E46+E58</f>
        <v>2244000</v>
      </c>
      <c r="F59" s="99">
        <f>SUM(E59-G59)*100/E59</f>
        <v>-18.270944741532976</v>
      </c>
      <c r="G59" s="99">
        <f>G46+G58+G33</f>
        <v>2654000</v>
      </c>
    </row>
    <row r="60" spans="1:8" ht="23.25">
      <c r="A60" s="88"/>
      <c r="B60" s="6"/>
      <c r="C60" s="6"/>
      <c r="D60" s="6"/>
      <c r="E60" s="6"/>
      <c r="F60" s="6"/>
      <c r="G60" s="6"/>
      <c r="H60" s="116">
        <v>29</v>
      </c>
    </row>
    <row r="61" spans="1:7" ht="21" customHeight="1">
      <c r="A61" s="131" t="s">
        <v>46</v>
      </c>
      <c r="B61" s="69"/>
      <c r="C61" s="69"/>
      <c r="D61" s="69"/>
      <c r="E61" s="69"/>
      <c r="F61" s="69"/>
      <c r="G61" s="69"/>
    </row>
    <row r="62" spans="1:7" ht="21.75" customHeight="1">
      <c r="A62" s="117" t="s">
        <v>64</v>
      </c>
      <c r="B62" s="72"/>
      <c r="C62" s="72"/>
      <c r="D62" s="72"/>
      <c r="E62" s="72"/>
      <c r="F62" s="72"/>
      <c r="G62" s="72">
        <v>0</v>
      </c>
    </row>
    <row r="63" spans="1:7" ht="20.25" customHeight="1">
      <c r="A63" s="132" t="s">
        <v>209</v>
      </c>
      <c r="B63" s="99">
        <f>B62</f>
        <v>0</v>
      </c>
      <c r="C63" s="99">
        <f>C62</f>
        <v>0</v>
      </c>
      <c r="D63" s="99">
        <f>D62</f>
        <v>0</v>
      </c>
      <c r="E63" s="99">
        <v>0</v>
      </c>
      <c r="F63" s="112">
        <v>0</v>
      </c>
      <c r="G63" s="112">
        <v>0</v>
      </c>
    </row>
    <row r="64" spans="1:7" ht="19.5" customHeight="1">
      <c r="A64" s="106" t="s">
        <v>51</v>
      </c>
      <c r="B64" s="58"/>
      <c r="C64" s="58"/>
      <c r="D64" s="58"/>
      <c r="E64" s="58"/>
      <c r="F64" s="69"/>
      <c r="G64" s="58"/>
    </row>
    <row r="65" spans="1:7" ht="19.5" customHeight="1">
      <c r="A65" s="107" t="s">
        <v>219</v>
      </c>
      <c r="B65" s="59"/>
      <c r="C65" s="59"/>
      <c r="D65" s="59"/>
      <c r="E65" s="59"/>
      <c r="F65" s="59"/>
      <c r="G65" s="59"/>
    </row>
    <row r="66" spans="1:7" ht="19.5" customHeight="1">
      <c r="A66" s="114" t="s">
        <v>334</v>
      </c>
      <c r="B66" s="59"/>
      <c r="C66" s="59"/>
      <c r="D66" s="59"/>
      <c r="E66" s="59"/>
      <c r="F66" s="59"/>
      <c r="G66" s="59"/>
    </row>
    <row r="67" spans="1:7" ht="19.5" customHeight="1">
      <c r="A67" s="114" t="s">
        <v>349</v>
      </c>
      <c r="B67" s="59">
        <v>10400</v>
      </c>
      <c r="C67" s="59"/>
      <c r="D67" s="59">
        <v>191100</v>
      </c>
      <c r="E67" s="59"/>
      <c r="F67" s="59"/>
      <c r="G67" s="59"/>
    </row>
    <row r="68" spans="1:7" ht="19.5" customHeight="1">
      <c r="A68" s="114" t="s">
        <v>254</v>
      </c>
      <c r="B68" s="59"/>
      <c r="C68" s="59"/>
      <c r="D68" s="59">
        <v>4000</v>
      </c>
      <c r="E68" s="59"/>
      <c r="F68" s="59"/>
      <c r="G68" s="59"/>
    </row>
    <row r="69" spans="1:7" ht="19.5" customHeight="1">
      <c r="A69" s="114" t="s">
        <v>263</v>
      </c>
      <c r="B69" s="59"/>
      <c r="C69" s="59"/>
      <c r="D69" s="59"/>
      <c r="E69" s="59"/>
      <c r="F69" s="59">
        <v>0</v>
      </c>
      <c r="G69" s="59"/>
    </row>
    <row r="70" spans="1:7" ht="19.5" customHeight="1">
      <c r="A70" s="114" t="s">
        <v>264</v>
      </c>
      <c r="B70" s="59">
        <v>21400</v>
      </c>
      <c r="C70" s="59"/>
      <c r="D70" s="59"/>
      <c r="E70" s="59"/>
      <c r="F70" s="59">
        <v>0</v>
      </c>
      <c r="G70" s="59"/>
    </row>
    <row r="71" spans="1:7" ht="22.5" customHeight="1">
      <c r="A71" s="133" t="s">
        <v>255</v>
      </c>
      <c r="B71" s="59"/>
      <c r="C71" s="59"/>
      <c r="D71" s="59">
        <v>41100</v>
      </c>
      <c r="E71" s="59"/>
      <c r="F71" s="59"/>
      <c r="G71" s="59"/>
    </row>
    <row r="72" spans="1:7" ht="22.5" customHeight="1">
      <c r="A72" s="133" t="s">
        <v>265</v>
      </c>
      <c r="B72" s="59"/>
      <c r="C72" s="59"/>
      <c r="D72" s="59"/>
      <c r="E72" s="59"/>
      <c r="F72" s="59">
        <v>0</v>
      </c>
      <c r="G72" s="59"/>
    </row>
    <row r="73" spans="1:7" ht="22.5" customHeight="1">
      <c r="A73" s="133" t="s">
        <v>256</v>
      </c>
      <c r="B73" s="59"/>
      <c r="C73" s="59"/>
      <c r="D73" s="59">
        <v>13700</v>
      </c>
      <c r="E73" s="59"/>
      <c r="F73" s="59"/>
      <c r="G73" s="59"/>
    </row>
    <row r="74" spans="1:7" ht="22.5" customHeight="1">
      <c r="A74" s="133" t="s">
        <v>266</v>
      </c>
      <c r="B74" s="59">
        <v>7400</v>
      </c>
      <c r="C74" s="59"/>
      <c r="D74" s="59"/>
      <c r="E74" s="59"/>
      <c r="F74" s="59">
        <v>0</v>
      </c>
      <c r="G74" s="59"/>
    </row>
    <row r="75" spans="1:7" ht="22.5" customHeight="1">
      <c r="A75" s="133" t="s">
        <v>267</v>
      </c>
      <c r="B75" s="59">
        <v>7300</v>
      </c>
      <c r="C75" s="59"/>
      <c r="D75" s="59"/>
      <c r="E75" s="59"/>
      <c r="F75" s="59">
        <v>0</v>
      </c>
      <c r="G75" s="59"/>
    </row>
    <row r="76" spans="1:7" ht="22.5" customHeight="1">
      <c r="A76" s="134" t="s">
        <v>269</v>
      </c>
      <c r="B76" s="59">
        <v>2800</v>
      </c>
      <c r="C76" s="59"/>
      <c r="D76" s="59"/>
      <c r="E76" s="59"/>
      <c r="F76" s="59">
        <v>0</v>
      </c>
      <c r="G76" s="59"/>
    </row>
    <row r="77" spans="1:7" ht="22.5" customHeight="1">
      <c r="A77" s="133" t="s">
        <v>268</v>
      </c>
      <c r="B77" s="59">
        <v>32000</v>
      </c>
      <c r="C77" s="59"/>
      <c r="D77" s="59"/>
      <c r="E77" s="59"/>
      <c r="F77" s="59">
        <v>0</v>
      </c>
      <c r="G77" s="59"/>
    </row>
    <row r="78" spans="1:7" ht="22.5" customHeight="1">
      <c r="A78" s="70" t="s">
        <v>244</v>
      </c>
      <c r="B78" s="72"/>
      <c r="C78" s="72"/>
      <c r="D78" s="72"/>
      <c r="E78" s="72"/>
      <c r="F78" s="119">
        <v>0</v>
      </c>
      <c r="G78" s="72"/>
    </row>
    <row r="79" spans="1:7" ht="20.25" customHeight="1">
      <c r="A79" s="98" t="s">
        <v>220</v>
      </c>
      <c r="B79" s="99">
        <f>SUM(B65:B78)</f>
        <v>81300</v>
      </c>
      <c r="C79" s="99">
        <f>SUM(C67:C78)</f>
        <v>0</v>
      </c>
      <c r="D79" s="99">
        <f>SUM(D67:D78)</f>
        <v>249900</v>
      </c>
      <c r="E79" s="99">
        <f>SUM(E64:E78)</f>
        <v>0</v>
      </c>
      <c r="F79" s="99">
        <v>0</v>
      </c>
      <c r="G79" s="99">
        <f>SUM(G64:G78)</f>
        <v>0</v>
      </c>
    </row>
    <row r="80" spans="1:8" ht="20.25" customHeight="1">
      <c r="A80" s="98" t="s">
        <v>53</v>
      </c>
      <c r="B80" s="99">
        <f>B79</f>
        <v>81300</v>
      </c>
      <c r="C80" s="99">
        <f>C79</f>
        <v>0</v>
      </c>
      <c r="D80" s="99">
        <f>D79</f>
        <v>249900</v>
      </c>
      <c r="E80" s="99">
        <f>E79</f>
        <v>0</v>
      </c>
      <c r="F80" s="99">
        <v>0</v>
      </c>
      <c r="G80" s="99">
        <f>G79</f>
        <v>0</v>
      </c>
      <c r="H80" s="116">
        <v>30</v>
      </c>
    </row>
    <row r="81" spans="1:7" s="101" customFormat="1" ht="21.75" customHeight="1">
      <c r="A81" s="106" t="s">
        <v>54</v>
      </c>
      <c r="B81" s="58"/>
      <c r="C81" s="58"/>
      <c r="D81" s="58"/>
      <c r="E81" s="58"/>
      <c r="F81" s="58"/>
      <c r="G81" s="58"/>
    </row>
    <row r="82" spans="1:7" s="101" customFormat="1" ht="21.75" customHeight="1">
      <c r="A82" s="107" t="s">
        <v>55</v>
      </c>
      <c r="B82" s="59"/>
      <c r="C82" s="59"/>
      <c r="D82" s="59"/>
      <c r="E82" s="59"/>
      <c r="F82" s="59"/>
      <c r="G82" s="59"/>
    </row>
    <row r="83" spans="1:7" s="101" customFormat="1" ht="21.75" customHeight="1">
      <c r="A83" s="107" t="s">
        <v>378</v>
      </c>
      <c r="B83" s="59"/>
      <c r="C83" s="59"/>
      <c r="D83" s="59"/>
      <c r="E83" s="59"/>
      <c r="F83" s="59"/>
      <c r="G83" s="59"/>
    </row>
    <row r="84" spans="1:7" s="101" customFormat="1" ht="21.75" customHeight="1">
      <c r="A84" s="114" t="s">
        <v>379</v>
      </c>
      <c r="B84" s="59"/>
      <c r="C84" s="59"/>
      <c r="D84" s="59">
        <v>25000</v>
      </c>
      <c r="E84" s="59">
        <v>25000</v>
      </c>
      <c r="F84" s="59">
        <f>SUM(E84-G84)*100/E84</f>
        <v>0</v>
      </c>
      <c r="G84" s="59">
        <v>25000</v>
      </c>
    </row>
    <row r="85" spans="1:7" s="101" customFormat="1" ht="21.75" customHeight="1">
      <c r="A85" s="114" t="s">
        <v>380</v>
      </c>
      <c r="B85" s="59"/>
      <c r="C85" s="59"/>
      <c r="D85" s="59"/>
      <c r="E85" s="59"/>
      <c r="F85" s="59"/>
      <c r="G85" s="59"/>
    </row>
    <row r="86" spans="1:7" s="101" customFormat="1" ht="25.5" customHeight="1">
      <c r="A86" s="107" t="s">
        <v>271</v>
      </c>
      <c r="B86" s="59"/>
      <c r="C86" s="59"/>
      <c r="D86" s="59"/>
      <c r="E86" s="59"/>
      <c r="F86" s="59"/>
      <c r="G86" s="59"/>
    </row>
    <row r="87" spans="1:7" s="101" customFormat="1" ht="25.5" customHeight="1">
      <c r="A87" s="135" t="s">
        <v>248</v>
      </c>
      <c r="B87" s="59">
        <v>10000</v>
      </c>
      <c r="C87" s="59">
        <v>10000</v>
      </c>
      <c r="D87" s="59">
        <v>10000</v>
      </c>
      <c r="E87" s="59">
        <v>10000</v>
      </c>
      <c r="F87" s="59">
        <f>SUM(E87-G87)*100/E87</f>
        <v>0</v>
      </c>
      <c r="G87" s="59">
        <v>10000</v>
      </c>
    </row>
    <row r="88" spans="1:7" s="101" customFormat="1" ht="25.5" customHeight="1">
      <c r="A88" s="136" t="s">
        <v>249</v>
      </c>
      <c r="B88" s="137">
        <v>8000</v>
      </c>
      <c r="C88" s="137">
        <v>8000</v>
      </c>
      <c r="D88" s="137">
        <v>6027.4</v>
      </c>
      <c r="E88" s="137">
        <v>8000</v>
      </c>
      <c r="F88" s="59">
        <f>SUM(E88-G88)*100/E88</f>
        <v>0</v>
      </c>
      <c r="G88" s="137">
        <v>8000</v>
      </c>
    </row>
    <row r="89" spans="1:7" s="101" customFormat="1" ht="25.5" customHeight="1">
      <c r="A89" s="136" t="s">
        <v>250</v>
      </c>
      <c r="B89" s="137">
        <v>30000</v>
      </c>
      <c r="C89" s="137">
        <v>50000</v>
      </c>
      <c r="D89" s="137">
        <v>0</v>
      </c>
      <c r="E89" s="137">
        <v>50000</v>
      </c>
      <c r="F89" s="59">
        <f>SUM(E89-G89)*100/E89</f>
        <v>100</v>
      </c>
      <c r="G89" s="137">
        <v>0</v>
      </c>
    </row>
    <row r="90" spans="1:7" s="101" customFormat="1" ht="25.5" customHeight="1">
      <c r="A90" s="107" t="s">
        <v>270</v>
      </c>
      <c r="B90" s="137"/>
      <c r="C90" s="137"/>
      <c r="D90" s="137"/>
      <c r="E90" s="137"/>
      <c r="F90" s="59"/>
      <c r="G90" s="137"/>
    </row>
    <row r="91" spans="1:7" s="101" customFormat="1" ht="25.5" customHeight="1">
      <c r="A91" s="117" t="s">
        <v>372</v>
      </c>
      <c r="B91" s="138">
        <v>12000</v>
      </c>
      <c r="C91" s="138">
        <v>12000</v>
      </c>
      <c r="D91" s="138">
        <v>12000</v>
      </c>
      <c r="E91" s="138">
        <v>12000</v>
      </c>
      <c r="F91" s="119">
        <f>SUM(E91-G91)*100/E91</f>
        <v>0</v>
      </c>
      <c r="G91" s="138">
        <v>12000</v>
      </c>
    </row>
    <row r="92" spans="1:7" s="101" customFormat="1" ht="23.25" customHeight="1">
      <c r="A92" s="98" t="s">
        <v>109</v>
      </c>
      <c r="B92" s="104">
        <f>SUM(B81:B91)</f>
        <v>60000</v>
      </c>
      <c r="C92" s="104">
        <f>SUM(C81:C91)</f>
        <v>80000</v>
      </c>
      <c r="D92" s="104">
        <f>SUM(D81:D91)</f>
        <v>53027.4</v>
      </c>
      <c r="E92" s="104">
        <f>SUM(E81:E91)</f>
        <v>105000</v>
      </c>
      <c r="F92" s="99">
        <f>SUM(E92-G92)*100/E92</f>
        <v>47.61904761904762</v>
      </c>
      <c r="G92" s="104">
        <f>SUM(G84:G91)</f>
        <v>55000</v>
      </c>
    </row>
    <row r="93" spans="1:7" s="101" customFormat="1" ht="23.25" customHeight="1">
      <c r="A93" s="98" t="s">
        <v>57</v>
      </c>
      <c r="B93" s="104">
        <f>B92</f>
        <v>60000</v>
      </c>
      <c r="C93" s="104">
        <f>C92</f>
        <v>80000</v>
      </c>
      <c r="D93" s="104">
        <f>D92</f>
        <v>53027.4</v>
      </c>
      <c r="E93" s="104">
        <f>E92</f>
        <v>105000</v>
      </c>
      <c r="F93" s="99">
        <f>SUM(E93-G93)*100/E93</f>
        <v>47.61904761904762</v>
      </c>
      <c r="G93" s="104">
        <f>G92</f>
        <v>55000</v>
      </c>
    </row>
    <row r="94" spans="1:7" s="101" customFormat="1" ht="23.25" customHeight="1">
      <c r="A94" s="98" t="s">
        <v>58</v>
      </c>
      <c r="B94" s="99">
        <f>B24+B59+B80+B93+B63</f>
        <v>9102639.64</v>
      </c>
      <c r="C94" s="99">
        <f>C24+C59+C80+C93+C63</f>
        <v>9366072.27</v>
      </c>
      <c r="D94" s="99">
        <f>D24+D59+D80+D93+D63</f>
        <v>9843185.75</v>
      </c>
      <c r="E94" s="99">
        <f>E24+E59+E80+E93+E63</f>
        <v>11375940</v>
      </c>
      <c r="F94" s="99">
        <f>SUM(E94-G94)*100/E94</f>
        <v>-5.723131451115249</v>
      </c>
      <c r="G94" s="99">
        <f>G93+G80+G59+G24</f>
        <v>12027000</v>
      </c>
    </row>
    <row r="95" spans="1:7" s="101" customFormat="1" ht="23.25" customHeight="1">
      <c r="A95" s="88"/>
      <c r="B95" s="7"/>
      <c r="C95" s="6"/>
      <c r="D95" s="6"/>
      <c r="E95" s="6"/>
      <c r="F95" s="8"/>
      <c r="G95" s="6"/>
    </row>
    <row r="96" spans="1:7" s="101" customFormat="1" ht="23.25" customHeight="1">
      <c r="A96" s="9"/>
      <c r="B96" s="10"/>
      <c r="C96" s="11"/>
      <c r="D96" s="11"/>
      <c r="E96" s="11"/>
      <c r="F96" s="12"/>
      <c r="G96" s="11"/>
    </row>
    <row r="97" spans="1:8" ht="23.25" customHeight="1">
      <c r="A97" s="9"/>
      <c r="B97" s="10"/>
      <c r="C97" s="11"/>
      <c r="D97" s="11"/>
      <c r="E97" s="11"/>
      <c r="F97" s="12"/>
      <c r="G97" s="11"/>
      <c r="H97" s="116">
        <v>31</v>
      </c>
    </row>
    <row r="98" spans="1:7" ht="23.25">
      <c r="A98" s="106" t="s">
        <v>5</v>
      </c>
      <c r="B98" s="58"/>
      <c r="C98" s="58"/>
      <c r="D98" s="58"/>
      <c r="E98" s="58"/>
      <c r="F98" s="58"/>
      <c r="G98" s="58"/>
    </row>
    <row r="99" spans="1:7" ht="23.25">
      <c r="A99" s="107" t="s">
        <v>60</v>
      </c>
      <c r="B99" s="59"/>
      <c r="C99" s="59"/>
      <c r="D99" s="59"/>
      <c r="E99" s="59"/>
      <c r="F99" s="59"/>
      <c r="G99" s="59"/>
    </row>
    <row r="100" spans="1:7" ht="23.25">
      <c r="A100" s="107" t="s">
        <v>213</v>
      </c>
      <c r="B100" s="59"/>
      <c r="C100" s="59"/>
      <c r="D100" s="59"/>
      <c r="E100" s="59"/>
      <c r="F100" s="59"/>
      <c r="G100" s="59"/>
    </row>
    <row r="101" spans="1:7" ht="23.25">
      <c r="A101" s="107" t="s">
        <v>26</v>
      </c>
      <c r="B101" s="59"/>
      <c r="C101" s="59"/>
      <c r="D101" s="59"/>
      <c r="E101" s="59"/>
      <c r="F101" s="59"/>
      <c r="G101" s="59"/>
    </row>
    <row r="102" spans="1:7" ht="23.25">
      <c r="A102" s="68" t="s">
        <v>36</v>
      </c>
      <c r="B102" s="59"/>
      <c r="C102" s="59"/>
      <c r="D102" s="59"/>
      <c r="E102" s="59"/>
      <c r="F102" s="59"/>
      <c r="G102" s="59"/>
    </row>
    <row r="103" spans="1:7" ht="23.25">
      <c r="A103" s="68" t="s">
        <v>37</v>
      </c>
      <c r="B103" s="59"/>
      <c r="C103" s="59"/>
      <c r="D103" s="59"/>
      <c r="E103" s="59"/>
      <c r="F103" s="59"/>
      <c r="G103" s="59"/>
    </row>
    <row r="104" spans="1:7" ht="23.25">
      <c r="A104" s="68" t="s">
        <v>257</v>
      </c>
      <c r="B104" s="59">
        <v>26051</v>
      </c>
      <c r="C104" s="59">
        <v>22588</v>
      </c>
      <c r="D104" s="59">
        <v>18360</v>
      </c>
      <c r="E104" s="59">
        <v>20000</v>
      </c>
      <c r="F104" s="59">
        <f>(E104-G104)*100/E104</f>
        <v>0</v>
      </c>
      <c r="G104" s="59">
        <v>20000</v>
      </c>
    </row>
    <row r="105" spans="1:7" ht="23.25">
      <c r="A105" s="139" t="s">
        <v>258</v>
      </c>
      <c r="B105" s="140"/>
      <c r="C105" s="141">
        <v>0</v>
      </c>
      <c r="D105" s="141">
        <v>0</v>
      </c>
      <c r="E105" s="141">
        <v>0</v>
      </c>
      <c r="F105" s="119">
        <v>0</v>
      </c>
      <c r="G105" s="141"/>
    </row>
    <row r="106" spans="1:7" ht="23.25">
      <c r="A106" s="130" t="s">
        <v>205</v>
      </c>
      <c r="B106" s="142"/>
      <c r="C106" s="124"/>
      <c r="D106" s="124"/>
      <c r="E106" s="124"/>
      <c r="F106" s="124"/>
      <c r="G106" s="124"/>
    </row>
    <row r="107" spans="1:7" ht="23.25">
      <c r="A107" s="143" t="s">
        <v>45</v>
      </c>
      <c r="B107" s="103">
        <f>SUM(B104:B106)</f>
        <v>26051</v>
      </c>
      <c r="C107" s="103">
        <f>SUM(C104:C106)</f>
        <v>22588</v>
      </c>
      <c r="D107" s="103">
        <f>SUM(D104:D106)</f>
        <v>18360</v>
      </c>
      <c r="E107" s="103">
        <f>SUM(E104:E106)</f>
        <v>20000</v>
      </c>
      <c r="F107" s="99">
        <f>(E107-G107)*100/E107</f>
        <v>0</v>
      </c>
      <c r="G107" s="103">
        <f>SUM(G104:G106)</f>
        <v>20000</v>
      </c>
    </row>
    <row r="108" spans="1:7" ht="23.25">
      <c r="A108" s="98" t="s">
        <v>152</v>
      </c>
      <c r="B108" s="103">
        <f aca="true" t="shared" si="2" ref="B108:E109">B107</f>
        <v>26051</v>
      </c>
      <c r="C108" s="103">
        <f t="shared" si="2"/>
        <v>22588</v>
      </c>
      <c r="D108" s="103">
        <f t="shared" si="2"/>
        <v>18360</v>
      </c>
      <c r="E108" s="103">
        <f t="shared" si="2"/>
        <v>20000</v>
      </c>
      <c r="F108" s="99">
        <f>(E108-G108)*100/E108</f>
        <v>0</v>
      </c>
      <c r="G108" s="103">
        <f>G107</f>
        <v>20000</v>
      </c>
    </row>
    <row r="109" spans="1:7" ht="23.25">
      <c r="A109" s="98" t="s">
        <v>61</v>
      </c>
      <c r="B109" s="103">
        <f t="shared" si="2"/>
        <v>26051</v>
      </c>
      <c r="C109" s="103">
        <f t="shared" si="2"/>
        <v>22588</v>
      </c>
      <c r="D109" s="103">
        <f t="shared" si="2"/>
        <v>18360</v>
      </c>
      <c r="E109" s="103">
        <f t="shared" si="2"/>
        <v>20000</v>
      </c>
      <c r="F109" s="99">
        <f>(E109-G109)*100/E109</f>
        <v>0</v>
      </c>
      <c r="G109" s="103">
        <f>G107</f>
        <v>20000</v>
      </c>
    </row>
    <row r="110" spans="1:7" ht="23.25">
      <c r="A110" s="9"/>
      <c r="B110" s="12"/>
      <c r="C110" s="12"/>
      <c r="D110" s="11"/>
      <c r="E110" s="11"/>
      <c r="F110" s="12"/>
      <c r="G110" s="11"/>
    </row>
    <row r="111" spans="1:7" ht="23.25">
      <c r="A111" s="9"/>
      <c r="B111" s="12"/>
      <c r="C111" s="12"/>
      <c r="D111" s="11"/>
      <c r="E111" s="11"/>
      <c r="F111" s="12"/>
      <c r="G111" s="11"/>
    </row>
    <row r="112" spans="1:7" ht="23.25">
      <c r="A112" s="9"/>
      <c r="B112" s="12"/>
      <c r="C112" s="12"/>
      <c r="D112" s="11"/>
      <c r="E112" s="11"/>
      <c r="F112" s="12"/>
      <c r="G112" s="11"/>
    </row>
    <row r="113" spans="1:7" ht="23.25">
      <c r="A113" s="9"/>
      <c r="B113" s="12"/>
      <c r="C113" s="12"/>
      <c r="D113" s="11"/>
      <c r="E113" s="11"/>
      <c r="F113" s="12"/>
      <c r="G113" s="11"/>
    </row>
    <row r="114" spans="1:7" ht="23.25">
      <c r="A114" s="9"/>
      <c r="B114" s="12"/>
      <c r="C114" s="12"/>
      <c r="D114" s="11"/>
      <c r="E114" s="11"/>
      <c r="F114" s="12"/>
      <c r="G114" s="11"/>
    </row>
    <row r="115" spans="1:8" ht="23.25">
      <c r="A115" s="9"/>
      <c r="B115" s="12"/>
      <c r="C115" s="12"/>
      <c r="D115" s="11"/>
      <c r="E115" s="11"/>
      <c r="F115" s="12"/>
      <c r="G115" s="11"/>
      <c r="H115" s="116">
        <v>32</v>
      </c>
    </row>
    <row r="116" spans="1:7" ht="23.25">
      <c r="A116" s="106" t="s">
        <v>5</v>
      </c>
      <c r="B116" s="58"/>
      <c r="C116" s="58"/>
      <c r="D116" s="58"/>
      <c r="E116" s="58"/>
      <c r="F116" s="58"/>
      <c r="G116" s="58"/>
    </row>
    <row r="117" spans="1:7" ht="23.25">
      <c r="A117" s="107" t="s">
        <v>62</v>
      </c>
      <c r="B117" s="59"/>
      <c r="C117" s="59"/>
      <c r="D117" s="59"/>
      <c r="E117" s="59"/>
      <c r="F117" s="59"/>
      <c r="G117" s="59"/>
    </row>
    <row r="118" spans="1:7" ht="23.25">
      <c r="A118" s="107" t="s">
        <v>7</v>
      </c>
      <c r="B118" s="59"/>
      <c r="C118" s="59"/>
      <c r="D118" s="59"/>
      <c r="E118" s="59"/>
      <c r="F118" s="59"/>
      <c r="G118" s="59"/>
    </row>
    <row r="119" spans="1:7" ht="23.25">
      <c r="A119" s="107" t="s">
        <v>15</v>
      </c>
      <c r="B119" s="59"/>
      <c r="C119" s="59"/>
      <c r="D119" s="59"/>
      <c r="E119" s="59"/>
      <c r="F119" s="59"/>
      <c r="G119" s="59"/>
    </row>
    <row r="120" spans="1:7" ht="23.25">
      <c r="A120" s="114" t="s">
        <v>16</v>
      </c>
      <c r="B120" s="59">
        <v>1438072</v>
      </c>
      <c r="C120" s="59">
        <v>1525620</v>
      </c>
      <c r="D120" s="59">
        <v>1620000</v>
      </c>
      <c r="E120" s="59">
        <v>1730520</v>
      </c>
      <c r="F120" s="59">
        <f>(E120-G120)*100/E120</f>
        <v>-0.41605991262741837</v>
      </c>
      <c r="G120" s="59">
        <v>1737720</v>
      </c>
    </row>
    <row r="121" spans="1:7" ht="23.25">
      <c r="A121" s="114" t="s">
        <v>17</v>
      </c>
      <c r="B121" s="59">
        <v>0</v>
      </c>
      <c r="C121" s="59">
        <v>0</v>
      </c>
      <c r="D121" s="59">
        <v>0</v>
      </c>
      <c r="E121" s="59">
        <v>0</v>
      </c>
      <c r="F121" s="59">
        <v>0</v>
      </c>
      <c r="G121" s="59"/>
    </row>
    <row r="122" spans="1:7" ht="23.25">
      <c r="A122" s="114" t="s">
        <v>18</v>
      </c>
      <c r="B122" s="59">
        <v>42000</v>
      </c>
      <c r="C122" s="59">
        <v>42000</v>
      </c>
      <c r="D122" s="59">
        <v>42000</v>
      </c>
      <c r="E122" s="59">
        <v>42000</v>
      </c>
      <c r="F122" s="59">
        <f aca="true" t="shared" si="3" ref="F122:F128">(E122-G122)*100/E122</f>
        <v>0</v>
      </c>
      <c r="G122" s="59">
        <v>42000</v>
      </c>
    </row>
    <row r="123" spans="1:7" ht="23.25">
      <c r="A123" s="114" t="s">
        <v>19</v>
      </c>
      <c r="B123" s="59">
        <v>205380</v>
      </c>
      <c r="C123" s="59">
        <v>216420</v>
      </c>
      <c r="D123" s="59">
        <v>227340</v>
      </c>
      <c r="E123" s="59">
        <v>240480</v>
      </c>
      <c r="F123" s="59">
        <f>(E123-G123)*100/E123</f>
        <v>-4.840319361277445</v>
      </c>
      <c r="G123" s="59">
        <v>252120</v>
      </c>
    </row>
    <row r="124" spans="1:7" ht="23.25">
      <c r="A124" s="114" t="s">
        <v>21</v>
      </c>
      <c r="B124" s="59">
        <v>0</v>
      </c>
      <c r="C124" s="59">
        <v>0</v>
      </c>
      <c r="D124" s="59">
        <v>0</v>
      </c>
      <c r="E124" s="59">
        <v>0</v>
      </c>
      <c r="F124" s="59">
        <v>0</v>
      </c>
      <c r="G124" s="59"/>
    </row>
    <row r="125" spans="1:7" ht="23.25">
      <c r="A125" s="114" t="s">
        <v>22</v>
      </c>
      <c r="B125" s="59">
        <v>297880</v>
      </c>
      <c r="C125" s="59">
        <v>311280</v>
      </c>
      <c r="D125" s="59">
        <v>327240</v>
      </c>
      <c r="E125" s="59">
        <v>340440</v>
      </c>
      <c r="F125" s="59">
        <f t="shared" si="3"/>
        <v>-4.053577722946775</v>
      </c>
      <c r="G125" s="59">
        <v>354240</v>
      </c>
    </row>
    <row r="126" spans="1:7" ht="23.25">
      <c r="A126" s="117" t="s">
        <v>23</v>
      </c>
      <c r="B126" s="72">
        <v>23900</v>
      </c>
      <c r="C126" s="72">
        <v>17100</v>
      </c>
      <c r="D126" s="72">
        <v>11340</v>
      </c>
      <c r="E126" s="119">
        <v>5340</v>
      </c>
      <c r="F126" s="119">
        <f t="shared" si="3"/>
        <v>100</v>
      </c>
      <c r="G126" s="119">
        <v>0</v>
      </c>
    </row>
    <row r="127" spans="1:7" ht="23.25">
      <c r="A127" s="98" t="s">
        <v>25</v>
      </c>
      <c r="B127" s="99">
        <f>SUM(B120:B126)</f>
        <v>2007232</v>
      </c>
      <c r="C127" s="99">
        <f>SUM(C120:C126)</f>
        <v>2112420</v>
      </c>
      <c r="D127" s="99">
        <f>SUM(D120:D126)</f>
        <v>2227920</v>
      </c>
      <c r="E127" s="99">
        <f>SUM(E120:E126)</f>
        <v>2358780</v>
      </c>
      <c r="F127" s="99">
        <f t="shared" si="3"/>
        <v>-1.1573779665759418</v>
      </c>
      <c r="G127" s="99">
        <f>SUM(G120:G126)</f>
        <v>2386080</v>
      </c>
    </row>
    <row r="128" spans="1:7" ht="23.25">
      <c r="A128" s="98" t="s">
        <v>27</v>
      </c>
      <c r="B128" s="99">
        <f>B127</f>
        <v>2007232</v>
      </c>
      <c r="C128" s="99">
        <f>C127</f>
        <v>2112420</v>
      </c>
      <c r="D128" s="99">
        <f>D127</f>
        <v>2227920</v>
      </c>
      <c r="E128" s="99">
        <f>E127</f>
        <v>2358780</v>
      </c>
      <c r="F128" s="99">
        <f t="shared" si="3"/>
        <v>-1.1573779665759418</v>
      </c>
      <c r="G128" s="99">
        <f>G127</f>
        <v>2386080</v>
      </c>
    </row>
    <row r="129" spans="1:7" ht="23.25">
      <c r="A129" s="88"/>
      <c r="B129" s="6"/>
      <c r="C129" s="6"/>
      <c r="D129" s="6"/>
      <c r="E129" s="6"/>
      <c r="F129" s="6"/>
      <c r="G129" s="6"/>
    </row>
    <row r="130" spans="1:7" ht="23.25">
      <c r="A130" s="9"/>
      <c r="B130" s="11"/>
      <c r="C130" s="11"/>
      <c r="D130" s="11"/>
      <c r="E130" s="11"/>
      <c r="F130" s="11"/>
      <c r="G130" s="11"/>
    </row>
    <row r="131" spans="1:7" ht="23.25">
      <c r="A131" s="9"/>
      <c r="B131" s="11"/>
      <c r="C131" s="11"/>
      <c r="D131" s="11"/>
      <c r="E131" s="11"/>
      <c r="F131" s="11"/>
      <c r="G131" s="11"/>
    </row>
    <row r="132" spans="1:7" ht="23.25">
      <c r="A132" s="9"/>
      <c r="B132" s="11"/>
      <c r="C132" s="11"/>
      <c r="D132" s="11"/>
      <c r="E132" s="11"/>
      <c r="F132" s="11"/>
      <c r="G132" s="11"/>
    </row>
    <row r="133" spans="1:8" ht="23.25">
      <c r="A133" s="9"/>
      <c r="B133" s="11"/>
      <c r="C133" s="11"/>
      <c r="D133" s="11"/>
      <c r="E133" s="11"/>
      <c r="F133" s="11"/>
      <c r="G133" s="11"/>
      <c r="H133" s="116">
        <v>33</v>
      </c>
    </row>
    <row r="134" spans="1:7" ht="23.25">
      <c r="A134" s="106" t="s">
        <v>213</v>
      </c>
      <c r="B134" s="58"/>
      <c r="C134" s="58"/>
      <c r="D134" s="58"/>
      <c r="E134" s="58"/>
      <c r="F134" s="58"/>
      <c r="G134" s="58"/>
    </row>
    <row r="135" spans="1:7" ht="23.25">
      <c r="A135" s="107" t="s">
        <v>26</v>
      </c>
      <c r="B135" s="59"/>
      <c r="C135" s="59"/>
      <c r="D135" s="59"/>
      <c r="E135" s="59"/>
      <c r="F135" s="59"/>
      <c r="G135" s="59"/>
    </row>
    <row r="136" spans="1:7" ht="23.25">
      <c r="A136" s="107" t="s">
        <v>146</v>
      </c>
      <c r="B136" s="59"/>
      <c r="C136" s="59"/>
      <c r="D136" s="59"/>
      <c r="E136" s="59"/>
      <c r="F136" s="59"/>
      <c r="G136" s="59"/>
    </row>
    <row r="137" spans="1:7" ht="23.25">
      <c r="A137" s="68" t="s">
        <v>29</v>
      </c>
      <c r="B137" s="59">
        <v>0</v>
      </c>
      <c r="C137" s="59">
        <v>0</v>
      </c>
      <c r="D137" s="59"/>
      <c r="E137" s="59">
        <v>0</v>
      </c>
      <c r="F137" s="59">
        <v>0</v>
      </c>
      <c r="G137" s="59">
        <v>0</v>
      </c>
    </row>
    <row r="138" spans="1:7" ht="23.25">
      <c r="A138" s="68" t="s">
        <v>30</v>
      </c>
      <c r="B138" s="59">
        <v>0</v>
      </c>
      <c r="C138" s="59">
        <v>0</v>
      </c>
      <c r="D138" s="59"/>
      <c r="E138" s="59">
        <v>3000</v>
      </c>
      <c r="F138" s="59">
        <f>(E138-G138)*100/E138</f>
        <v>0</v>
      </c>
      <c r="G138" s="59">
        <v>3000</v>
      </c>
    </row>
    <row r="139" spans="1:7" ht="23.25">
      <c r="A139" s="68" t="s">
        <v>31</v>
      </c>
      <c r="B139" s="59">
        <v>36000</v>
      </c>
      <c r="C139" s="59">
        <v>36000</v>
      </c>
      <c r="D139" s="59">
        <v>45000</v>
      </c>
      <c r="E139" s="59">
        <v>50000</v>
      </c>
      <c r="F139" s="59">
        <f>(E139-G139)*100/E139</f>
        <v>0</v>
      </c>
      <c r="G139" s="59">
        <v>50000</v>
      </c>
    </row>
    <row r="140" spans="1:7" ht="23.25">
      <c r="A140" s="68" t="s">
        <v>32</v>
      </c>
      <c r="B140" s="59">
        <v>17800</v>
      </c>
      <c r="C140" s="59">
        <v>8100</v>
      </c>
      <c r="D140" s="59">
        <v>13800</v>
      </c>
      <c r="E140" s="59">
        <v>30000</v>
      </c>
      <c r="F140" s="59">
        <f>(E140-G140)*100/E140</f>
        <v>0</v>
      </c>
      <c r="G140" s="59">
        <v>30000</v>
      </c>
    </row>
    <row r="141" spans="1:7" ht="23.25">
      <c r="A141" s="70" t="s">
        <v>33</v>
      </c>
      <c r="B141" s="72">
        <v>0</v>
      </c>
      <c r="C141" s="72">
        <v>0</v>
      </c>
      <c r="D141" s="72">
        <v>0</v>
      </c>
      <c r="E141" s="72">
        <v>0</v>
      </c>
      <c r="F141" s="119">
        <v>0</v>
      </c>
      <c r="G141" s="72"/>
    </row>
    <row r="142" spans="1:7" ht="23.25">
      <c r="A142" s="98" t="s">
        <v>147</v>
      </c>
      <c r="B142" s="99">
        <f>SUM(B137:B141)</f>
        <v>53800</v>
      </c>
      <c r="C142" s="99">
        <f>SUM(C137:C141)</f>
        <v>44100</v>
      </c>
      <c r="D142" s="99">
        <f>SUM(D137:D141)</f>
        <v>58800</v>
      </c>
      <c r="E142" s="99">
        <f>SUM(E137:E141)</f>
        <v>83000</v>
      </c>
      <c r="F142" s="112">
        <f>(E142-G142)*100/E142</f>
        <v>0</v>
      </c>
      <c r="G142" s="99">
        <f>SUM(G138:G141)</f>
        <v>83000</v>
      </c>
    </row>
    <row r="143" spans="1:7" ht="23.25">
      <c r="A143" s="81" t="s">
        <v>148</v>
      </c>
      <c r="B143" s="58"/>
      <c r="C143" s="58"/>
      <c r="D143" s="58"/>
      <c r="E143" s="58"/>
      <c r="F143" s="58"/>
      <c r="G143" s="58"/>
    </row>
    <row r="144" spans="1:7" ht="23.25">
      <c r="A144" s="68" t="s">
        <v>34</v>
      </c>
      <c r="B144" s="59">
        <v>1111.95</v>
      </c>
      <c r="C144" s="59">
        <v>2601.8</v>
      </c>
      <c r="D144" s="59">
        <v>1785.9</v>
      </c>
      <c r="E144" s="59">
        <v>10000</v>
      </c>
      <c r="F144" s="59">
        <f>(E144-G144)*100/E144</f>
        <v>-1080</v>
      </c>
      <c r="G144" s="59">
        <v>118000</v>
      </c>
    </row>
    <row r="145" spans="1:7" ht="23.25">
      <c r="A145" s="68" t="s">
        <v>35</v>
      </c>
      <c r="B145" s="59"/>
      <c r="C145" s="59">
        <v>0</v>
      </c>
      <c r="D145" s="59">
        <v>2799</v>
      </c>
      <c r="E145" s="59">
        <v>5000</v>
      </c>
      <c r="F145" s="59">
        <f>(E145-G145)*100/E145</f>
        <v>0</v>
      </c>
      <c r="G145" s="59">
        <v>5000</v>
      </c>
    </row>
    <row r="146" spans="1:7" ht="23.25">
      <c r="A146" s="68" t="s">
        <v>36</v>
      </c>
      <c r="B146" s="59"/>
      <c r="C146" s="59">
        <v>13960</v>
      </c>
      <c r="D146" s="59">
        <v>14460</v>
      </c>
      <c r="E146" s="59"/>
      <c r="F146" s="59"/>
      <c r="G146" s="59"/>
    </row>
    <row r="147" spans="1:7" ht="23.25">
      <c r="A147" s="68" t="s">
        <v>37</v>
      </c>
      <c r="B147" s="59"/>
      <c r="C147" s="59"/>
      <c r="D147" s="59"/>
      <c r="E147" s="59"/>
      <c r="F147" s="59"/>
      <c r="G147" s="59"/>
    </row>
    <row r="148" spans="1:7" ht="23.25">
      <c r="A148" s="114" t="s">
        <v>203</v>
      </c>
      <c r="B148" s="120"/>
      <c r="C148" s="120"/>
      <c r="D148" s="120"/>
      <c r="E148" s="120"/>
      <c r="F148" s="59"/>
      <c r="G148" s="120"/>
    </row>
    <row r="149" spans="1:7" ht="23.25">
      <c r="A149" s="144" t="s">
        <v>259</v>
      </c>
      <c r="B149" s="69">
        <v>9980</v>
      </c>
      <c r="C149" s="69"/>
      <c r="D149" s="69"/>
      <c r="E149" s="69">
        <v>10000</v>
      </c>
      <c r="F149" s="69">
        <f>(E149-G149)*100/E149</f>
        <v>0</v>
      </c>
      <c r="G149" s="69">
        <v>10000</v>
      </c>
    </row>
    <row r="150" spans="1:7" ht="23.25">
      <c r="A150" s="145" t="s">
        <v>195</v>
      </c>
      <c r="B150" s="59"/>
      <c r="C150" s="59"/>
      <c r="D150" s="59"/>
      <c r="E150" s="59"/>
      <c r="F150" s="69"/>
      <c r="G150" s="59"/>
    </row>
    <row r="151" spans="1:8" ht="23.25">
      <c r="A151" s="146"/>
      <c r="B151" s="72"/>
      <c r="C151" s="72"/>
      <c r="D151" s="72"/>
      <c r="E151" s="72"/>
      <c r="F151" s="69"/>
      <c r="G151" s="72"/>
      <c r="H151" s="116">
        <v>34</v>
      </c>
    </row>
    <row r="152" spans="1:7" ht="23.25">
      <c r="A152" s="147" t="s">
        <v>260</v>
      </c>
      <c r="B152" s="69">
        <v>0</v>
      </c>
      <c r="C152" s="69"/>
      <c r="D152" s="69"/>
      <c r="E152" s="69"/>
      <c r="F152" s="69"/>
      <c r="G152" s="69"/>
    </row>
    <row r="153" spans="1:7" ht="23.25">
      <c r="A153" s="68" t="s">
        <v>196</v>
      </c>
      <c r="B153" s="59"/>
      <c r="C153" s="59"/>
      <c r="D153" s="59"/>
      <c r="E153" s="59"/>
      <c r="F153" s="69"/>
      <c r="G153" s="59"/>
    </row>
    <row r="154" spans="1:7" ht="23.25">
      <c r="A154" s="145" t="s">
        <v>261</v>
      </c>
      <c r="B154" s="59"/>
      <c r="C154" s="59"/>
      <c r="D154" s="59"/>
      <c r="E154" s="59">
        <v>100000</v>
      </c>
      <c r="F154" s="69">
        <f>(E154-G154)*100/E154</f>
        <v>70</v>
      </c>
      <c r="G154" s="59">
        <v>30000</v>
      </c>
    </row>
    <row r="155" spans="1:7" ht="23.25">
      <c r="A155" s="145" t="s">
        <v>206</v>
      </c>
      <c r="B155" s="59"/>
      <c r="C155" s="59"/>
      <c r="D155" s="59">
        <v>8500</v>
      </c>
      <c r="E155" s="59"/>
      <c r="F155" s="59"/>
      <c r="G155" s="59"/>
    </row>
    <row r="156" spans="1:7" ht="23.25">
      <c r="A156" s="68" t="s">
        <v>194</v>
      </c>
      <c r="B156" s="59">
        <v>42381</v>
      </c>
      <c r="C156" s="59">
        <v>60222</v>
      </c>
      <c r="D156" s="59">
        <v>108183</v>
      </c>
      <c r="E156" s="59">
        <v>40000</v>
      </c>
      <c r="F156" s="59">
        <f>(E156-G156)*100/E156</f>
        <v>-50</v>
      </c>
      <c r="G156" s="59">
        <v>60000</v>
      </c>
    </row>
    <row r="157" spans="1:7" ht="23.25">
      <c r="A157" s="70" t="s">
        <v>59</v>
      </c>
      <c r="B157" s="72">
        <v>8090</v>
      </c>
      <c r="C157" s="72">
        <v>3540</v>
      </c>
      <c r="D157" s="72">
        <v>8600</v>
      </c>
      <c r="E157" s="72">
        <v>10000</v>
      </c>
      <c r="F157" s="119">
        <f>(E157-G157)*100/E157</f>
        <v>0</v>
      </c>
      <c r="G157" s="72">
        <v>10000</v>
      </c>
    </row>
    <row r="158" spans="1:7" ht="23.25">
      <c r="A158" s="98" t="s">
        <v>150</v>
      </c>
      <c r="B158" s="99">
        <f>SUM(B144:B157)</f>
        <v>61562.95</v>
      </c>
      <c r="C158" s="99">
        <f>SUM(C144:C157)</f>
        <v>80323.8</v>
      </c>
      <c r="D158" s="99">
        <f>SUM(D144:D157)</f>
        <v>144327.9</v>
      </c>
      <c r="E158" s="99">
        <f>SUM(E144:E157)</f>
        <v>175000</v>
      </c>
      <c r="F158" s="112">
        <f>(E158-G158)*100/E158</f>
        <v>-33.142857142857146</v>
      </c>
      <c r="G158" s="99">
        <f>SUM(G144:G157)</f>
        <v>233000</v>
      </c>
    </row>
    <row r="159" spans="1:7" ht="23.25">
      <c r="A159" s="106" t="s">
        <v>153</v>
      </c>
      <c r="B159" s="148"/>
      <c r="C159" s="148"/>
      <c r="D159" s="148"/>
      <c r="E159" s="148"/>
      <c r="F159" s="69"/>
      <c r="G159" s="148"/>
    </row>
    <row r="160" spans="1:7" ht="23.25">
      <c r="A160" s="114" t="s">
        <v>38</v>
      </c>
      <c r="B160" s="59">
        <v>29714</v>
      </c>
      <c r="C160" s="59">
        <v>39434</v>
      </c>
      <c r="D160" s="59">
        <v>48288</v>
      </c>
      <c r="E160" s="59">
        <v>40000</v>
      </c>
      <c r="F160" s="59">
        <f>(E160-G160)*100/E160</f>
        <v>0</v>
      </c>
      <c r="G160" s="59">
        <v>40000</v>
      </c>
    </row>
    <row r="161" spans="1:7" ht="23.25">
      <c r="A161" s="117" t="s">
        <v>44</v>
      </c>
      <c r="B161" s="72">
        <v>18090</v>
      </c>
      <c r="C161" s="72">
        <v>18790</v>
      </c>
      <c r="D161" s="72">
        <v>21080</v>
      </c>
      <c r="E161" s="72">
        <v>25000</v>
      </c>
      <c r="F161" s="119">
        <f>(E161-G161)*100/E161</f>
        <v>0</v>
      </c>
      <c r="G161" s="72">
        <v>25000</v>
      </c>
    </row>
    <row r="162" spans="1:7" ht="23.25">
      <c r="A162" s="98" t="s">
        <v>151</v>
      </c>
      <c r="B162" s="99">
        <f>SUM(B160:B161)</f>
        <v>47804</v>
      </c>
      <c r="C162" s="99">
        <f>SUM(C160:C161)</f>
        <v>58224</v>
      </c>
      <c r="D162" s="99">
        <f>SUM(D160:D161)</f>
        <v>69368</v>
      </c>
      <c r="E162" s="99">
        <f>SUM(E160:E161)</f>
        <v>65000</v>
      </c>
      <c r="F162" s="99">
        <f>(E162-G162)*100/E162</f>
        <v>0</v>
      </c>
      <c r="G162" s="99">
        <f>SUM(G160:G161)</f>
        <v>65000</v>
      </c>
    </row>
    <row r="163" spans="1:7" ht="23.25">
      <c r="A163" s="98" t="s">
        <v>45</v>
      </c>
      <c r="B163" s="99">
        <f>B158+B142+B162</f>
        <v>163166.95</v>
      </c>
      <c r="C163" s="99">
        <f>C142+C158+C162</f>
        <v>182647.8</v>
      </c>
      <c r="D163" s="99">
        <f>D142+D158+D162</f>
        <v>272495.9</v>
      </c>
      <c r="E163" s="99">
        <f>E142+E158+E162</f>
        <v>323000</v>
      </c>
      <c r="F163" s="99">
        <f>(E163-G163)*100/E163</f>
        <v>-17.956656346749227</v>
      </c>
      <c r="G163" s="99">
        <f>G162+G158+G142</f>
        <v>381000</v>
      </c>
    </row>
    <row r="164" spans="1:7" ht="23.25">
      <c r="A164" s="88"/>
      <c r="B164" s="6"/>
      <c r="C164" s="6"/>
      <c r="D164" s="6"/>
      <c r="E164" s="11"/>
      <c r="F164" s="12"/>
      <c r="G164" s="11"/>
    </row>
    <row r="165" spans="1:7" ht="23.25">
      <c r="A165" s="9"/>
      <c r="B165" s="11"/>
      <c r="C165" s="11"/>
      <c r="D165" s="11"/>
      <c r="E165" s="11"/>
      <c r="F165" s="12"/>
      <c r="G165" s="11"/>
    </row>
    <row r="166" spans="1:7" ht="23.25">
      <c r="A166" s="9"/>
      <c r="B166" s="11"/>
      <c r="C166" s="11"/>
      <c r="D166" s="11"/>
      <c r="E166" s="11"/>
      <c r="F166" s="12"/>
      <c r="G166" s="11"/>
    </row>
    <row r="167" spans="1:7" ht="23.25">
      <c r="A167" s="9"/>
      <c r="B167" s="11"/>
      <c r="C167" s="11"/>
      <c r="D167" s="11"/>
      <c r="E167" s="11"/>
      <c r="F167" s="12"/>
      <c r="G167" s="11"/>
    </row>
    <row r="168" spans="1:7" ht="23.25">
      <c r="A168" s="9"/>
      <c r="B168" s="11"/>
      <c r="C168" s="11"/>
      <c r="D168" s="11"/>
      <c r="E168" s="11"/>
      <c r="F168" s="12"/>
      <c r="G168" s="11"/>
    </row>
    <row r="169" spans="1:8" ht="23.25">
      <c r="A169" s="9"/>
      <c r="B169" s="11"/>
      <c r="C169" s="11"/>
      <c r="D169" s="11"/>
      <c r="E169" s="11"/>
      <c r="F169" s="12"/>
      <c r="G169" s="11"/>
      <c r="H169" s="116">
        <v>35</v>
      </c>
    </row>
    <row r="170" spans="1:7" ht="21.75" customHeight="1">
      <c r="A170" s="106" t="s">
        <v>46</v>
      </c>
      <c r="B170" s="58"/>
      <c r="C170" s="58"/>
      <c r="D170" s="58"/>
      <c r="E170" s="58"/>
      <c r="F170" s="58"/>
      <c r="G170" s="58"/>
    </row>
    <row r="171" spans="1:7" ht="20.25" customHeight="1">
      <c r="A171" s="114" t="s">
        <v>47</v>
      </c>
      <c r="B171" s="59">
        <v>338711.55</v>
      </c>
      <c r="C171" s="59">
        <v>349750.17</v>
      </c>
      <c r="D171" s="59">
        <v>335041.92</v>
      </c>
      <c r="E171" s="59">
        <v>380000</v>
      </c>
      <c r="F171" s="59">
        <f>(E171-G171)*100/E171</f>
        <v>0</v>
      </c>
      <c r="G171" s="59">
        <v>380000</v>
      </c>
    </row>
    <row r="172" spans="1:7" ht="21" customHeight="1">
      <c r="A172" s="114" t="s">
        <v>214</v>
      </c>
      <c r="B172" s="59">
        <v>0</v>
      </c>
      <c r="C172" s="59">
        <v>0</v>
      </c>
      <c r="D172" s="59">
        <v>0</v>
      </c>
      <c r="E172" s="59">
        <v>0</v>
      </c>
      <c r="F172" s="59">
        <v>0</v>
      </c>
      <c r="G172" s="59"/>
    </row>
    <row r="173" spans="1:7" ht="20.25" customHeight="1">
      <c r="A173" s="114" t="s">
        <v>63</v>
      </c>
      <c r="B173" s="59">
        <v>44917.31</v>
      </c>
      <c r="C173" s="59">
        <v>35990.47</v>
      </c>
      <c r="D173" s="59">
        <v>35078.04</v>
      </c>
      <c r="E173" s="59">
        <v>40000</v>
      </c>
      <c r="F173" s="59">
        <f>(E173-G173)*100/E173</f>
        <v>0</v>
      </c>
      <c r="G173" s="59">
        <v>40000</v>
      </c>
    </row>
    <row r="174" spans="1:7" ht="21" customHeight="1">
      <c r="A174" s="114" t="s">
        <v>64</v>
      </c>
      <c r="B174" s="59">
        <v>11243</v>
      </c>
      <c r="C174" s="59">
        <v>10446</v>
      </c>
      <c r="D174" s="59">
        <v>9490</v>
      </c>
      <c r="E174" s="59">
        <v>15000</v>
      </c>
      <c r="F174" s="59">
        <f>(E174-G174)*100/E174</f>
        <v>0</v>
      </c>
      <c r="G174" s="59">
        <v>15000</v>
      </c>
    </row>
    <row r="175" spans="1:8" ht="19.5" customHeight="1">
      <c r="A175" s="117" t="s">
        <v>65</v>
      </c>
      <c r="B175" s="72">
        <v>98386.5</v>
      </c>
      <c r="C175" s="72">
        <v>78698.5</v>
      </c>
      <c r="D175" s="72">
        <v>114864.5</v>
      </c>
      <c r="E175" s="72">
        <v>150000</v>
      </c>
      <c r="F175" s="119">
        <f>(E175-G175)*100/E175</f>
        <v>0</v>
      </c>
      <c r="G175" s="72">
        <v>150000</v>
      </c>
      <c r="H175" s="149"/>
    </row>
    <row r="176" spans="1:8" ht="22.5" customHeight="1">
      <c r="A176" s="98" t="s">
        <v>48</v>
      </c>
      <c r="B176" s="99">
        <f>SUM(B171:B175)</f>
        <v>493258.36</v>
      </c>
      <c r="C176" s="99">
        <f>SUM(C171:C175)</f>
        <v>474885.14</v>
      </c>
      <c r="D176" s="99">
        <f>SUM(D171:D175)</f>
        <v>494474.45999999996</v>
      </c>
      <c r="E176" s="99">
        <f>SUM(E171:E175)</f>
        <v>585000</v>
      </c>
      <c r="F176" s="99">
        <f>(E176-G176)*100/E176</f>
        <v>0</v>
      </c>
      <c r="G176" s="99">
        <f>SUM(G171:G175)</f>
        <v>585000</v>
      </c>
      <c r="H176" s="149"/>
    </row>
    <row r="177" spans="1:8" ht="22.5" customHeight="1">
      <c r="A177" s="102" t="s">
        <v>221</v>
      </c>
      <c r="B177" s="128">
        <f>B176+B163</f>
        <v>656425.31</v>
      </c>
      <c r="C177" s="128">
        <f>C163+C176</f>
        <v>657532.94</v>
      </c>
      <c r="D177" s="128">
        <f>D163+D176</f>
        <v>766970.36</v>
      </c>
      <c r="E177" s="128">
        <f>E163+E176</f>
        <v>908000</v>
      </c>
      <c r="F177" s="99">
        <f>(E177-G177)*100/E177</f>
        <v>-6.387665198237886</v>
      </c>
      <c r="G177" s="128">
        <f>G176+G163</f>
        <v>966000</v>
      </c>
      <c r="H177" s="149"/>
    </row>
    <row r="178" spans="1:7" ht="21" customHeight="1">
      <c r="A178" s="106" t="s">
        <v>50</v>
      </c>
      <c r="B178" s="58"/>
      <c r="C178" s="58"/>
      <c r="D178" s="58"/>
      <c r="E178" s="58"/>
      <c r="F178" s="69"/>
      <c r="G178" s="58"/>
    </row>
    <row r="179" spans="1:7" ht="20.25" customHeight="1">
      <c r="A179" s="107" t="s">
        <v>51</v>
      </c>
      <c r="B179" s="59"/>
      <c r="C179" s="59"/>
      <c r="D179" s="59"/>
      <c r="E179" s="59"/>
      <c r="F179" s="59"/>
      <c r="G179" s="59"/>
    </row>
    <row r="180" spans="1:7" ht="20.25" customHeight="1">
      <c r="A180" s="114" t="s">
        <v>215</v>
      </c>
      <c r="B180" s="59">
        <v>19000</v>
      </c>
      <c r="C180" s="59">
        <v>24000</v>
      </c>
      <c r="D180" s="59"/>
      <c r="E180" s="59"/>
      <c r="F180" s="59"/>
      <c r="G180" s="59"/>
    </row>
    <row r="181" spans="1:7" ht="19.5" customHeight="1">
      <c r="A181" s="114" t="s">
        <v>351</v>
      </c>
      <c r="B181" s="59"/>
      <c r="C181" s="59"/>
      <c r="D181" s="59"/>
      <c r="E181" s="59"/>
      <c r="F181" s="59"/>
      <c r="G181" s="59"/>
    </row>
    <row r="182" spans="1:7" ht="21" customHeight="1">
      <c r="A182" s="114" t="s">
        <v>352</v>
      </c>
      <c r="B182" s="59"/>
      <c r="C182" s="59"/>
      <c r="D182" s="59"/>
      <c r="E182" s="59"/>
      <c r="F182" s="59"/>
      <c r="G182" s="59"/>
    </row>
    <row r="183" spans="1:7" ht="20.25" customHeight="1">
      <c r="A183" s="68" t="s">
        <v>245</v>
      </c>
      <c r="B183" s="59">
        <v>29000</v>
      </c>
      <c r="C183" s="59"/>
      <c r="D183" s="59"/>
      <c r="E183" s="59">
        <v>0</v>
      </c>
      <c r="F183" s="59"/>
      <c r="G183" s="59"/>
    </row>
    <row r="184" spans="1:7" ht="20.25" customHeight="1">
      <c r="A184" s="70" t="s">
        <v>262</v>
      </c>
      <c r="B184" s="72"/>
      <c r="C184" s="72"/>
      <c r="D184" s="72">
        <v>16900</v>
      </c>
      <c r="E184" s="72">
        <v>0</v>
      </c>
      <c r="F184" s="119"/>
      <c r="G184" s="72"/>
    </row>
    <row r="185" spans="1:7" ht="23.25">
      <c r="A185" s="98" t="s">
        <v>52</v>
      </c>
      <c r="B185" s="99">
        <f>SUM(B180:B184)</f>
        <v>48000</v>
      </c>
      <c r="C185" s="99">
        <f>SUM(C180:C184)</f>
        <v>24000</v>
      </c>
      <c r="D185" s="99">
        <f>SUM(D180:D184)</f>
        <v>16900</v>
      </c>
      <c r="E185" s="99">
        <f>SUM(E180:E184)</f>
        <v>0</v>
      </c>
      <c r="F185" s="99" t="s">
        <v>295</v>
      </c>
      <c r="G185" s="99">
        <f>SUM(G180:G184)</f>
        <v>0</v>
      </c>
    </row>
    <row r="186" spans="1:7" ht="23.25">
      <c r="A186" s="98" t="s">
        <v>53</v>
      </c>
      <c r="B186" s="99">
        <f>B185</f>
        <v>48000</v>
      </c>
      <c r="C186" s="99">
        <f>C185</f>
        <v>24000</v>
      </c>
      <c r="D186" s="99">
        <f>D185</f>
        <v>16900</v>
      </c>
      <c r="E186" s="99">
        <f>E185</f>
        <v>0</v>
      </c>
      <c r="F186" s="99" t="s">
        <v>295</v>
      </c>
      <c r="G186" s="99">
        <f>G185</f>
        <v>0</v>
      </c>
    </row>
    <row r="187" spans="1:7" ht="23.25">
      <c r="A187" s="98" t="s">
        <v>66</v>
      </c>
      <c r="B187" s="99">
        <f>B128+B177+B186+B182</f>
        <v>2711657.31</v>
      </c>
      <c r="C187" s="99">
        <f>C128+C177+C186</f>
        <v>2793952.94</v>
      </c>
      <c r="D187" s="99">
        <f>D128+D177+D186</f>
        <v>3011790.36</v>
      </c>
      <c r="E187" s="99">
        <f>E128+E177+E186</f>
        <v>3266780</v>
      </c>
      <c r="F187" s="99">
        <f>(E187-G187)*100/E187</f>
        <v>-2.611133899436142</v>
      </c>
      <c r="G187" s="99">
        <f>G186+G177+G128</f>
        <v>3352080</v>
      </c>
    </row>
    <row r="188" spans="1:8" ht="23.25">
      <c r="A188" s="98" t="s">
        <v>70</v>
      </c>
      <c r="B188" s="100">
        <f>B94+B109+B187</f>
        <v>11840347.950000001</v>
      </c>
      <c r="C188" s="99">
        <f>C94+C109+C187</f>
        <v>12182613.209999999</v>
      </c>
      <c r="D188" s="99">
        <f>D94+D109+D187</f>
        <v>12873336.11</v>
      </c>
      <c r="E188" s="99">
        <f>E94+E109+E187</f>
        <v>14662720</v>
      </c>
      <c r="F188" s="99">
        <f>(E188-G188)*100/E188</f>
        <v>-5.021987734881386</v>
      </c>
      <c r="G188" s="99">
        <f>G94+G109+G187</f>
        <v>15399080</v>
      </c>
      <c r="H188" s="150">
        <v>36</v>
      </c>
    </row>
  </sheetData>
  <sheetProtection/>
  <mergeCells count="5">
    <mergeCell ref="A1:G1"/>
    <mergeCell ref="A2:G2"/>
    <mergeCell ref="A3:G3"/>
    <mergeCell ref="E4:G4"/>
    <mergeCell ref="B4:D4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22">
      <selection activeCell="J47" sqref="J47"/>
    </sheetView>
  </sheetViews>
  <sheetFormatPr defaultColWidth="9.140625" defaultRowHeight="15"/>
  <cols>
    <col min="1" max="1" width="50.28125" style="152" customWidth="1"/>
    <col min="2" max="2" width="14.00390625" style="199" customWidth="1"/>
    <col min="3" max="3" width="14.140625" style="199" customWidth="1"/>
    <col min="4" max="4" width="14.28125" style="199" bestFit="1" customWidth="1"/>
    <col min="5" max="5" width="14.28125" style="199" customWidth="1"/>
    <col min="6" max="6" width="7.57421875" style="200" customWidth="1"/>
    <col min="7" max="7" width="13.7109375" style="199" customWidth="1"/>
    <col min="8" max="8" width="19.28125" style="152" customWidth="1"/>
    <col min="9" max="16384" width="9.00390625" style="152" customWidth="1"/>
  </cols>
  <sheetData>
    <row r="1" spans="1:7" ht="21" customHeight="1">
      <c r="A1" s="316" t="s">
        <v>2</v>
      </c>
      <c r="B1" s="316"/>
      <c r="C1" s="316"/>
      <c r="D1" s="316"/>
      <c r="E1" s="316"/>
      <c r="F1" s="316"/>
      <c r="G1" s="316"/>
    </row>
    <row r="2" spans="1:7" ht="21" customHeight="1">
      <c r="A2" s="317" t="s">
        <v>411</v>
      </c>
      <c r="B2" s="317"/>
      <c r="C2" s="317"/>
      <c r="D2" s="317"/>
      <c r="E2" s="317"/>
      <c r="F2" s="317"/>
      <c r="G2" s="317"/>
    </row>
    <row r="3" spans="1:7" ht="21" customHeight="1">
      <c r="A3" s="316" t="s">
        <v>208</v>
      </c>
      <c r="B3" s="316"/>
      <c r="C3" s="316"/>
      <c r="D3" s="316"/>
      <c r="E3" s="316"/>
      <c r="F3" s="316"/>
      <c r="G3" s="316"/>
    </row>
    <row r="4" spans="1:7" ht="21" customHeight="1">
      <c r="A4" s="153" t="s">
        <v>4</v>
      </c>
      <c r="B4" s="318" t="s">
        <v>3</v>
      </c>
      <c r="C4" s="319"/>
      <c r="D4" s="320"/>
      <c r="E4" s="321" t="s">
        <v>0</v>
      </c>
      <c r="F4" s="322"/>
      <c r="G4" s="323"/>
    </row>
    <row r="5" spans="1:7" ht="21" customHeight="1">
      <c r="A5" s="154"/>
      <c r="B5" s="155" t="s">
        <v>229</v>
      </c>
      <c r="C5" s="155" t="s">
        <v>348</v>
      </c>
      <c r="D5" s="155" t="s">
        <v>373</v>
      </c>
      <c r="E5" s="156" t="s">
        <v>376</v>
      </c>
      <c r="F5" s="157" t="s">
        <v>1</v>
      </c>
      <c r="G5" s="155" t="s">
        <v>410</v>
      </c>
    </row>
    <row r="6" spans="1:7" ht="24.75" customHeight="1">
      <c r="A6" s="158" t="s">
        <v>67</v>
      </c>
      <c r="B6" s="31"/>
      <c r="C6" s="31"/>
      <c r="D6" s="31"/>
      <c r="E6" s="31"/>
      <c r="F6" s="159"/>
      <c r="G6" s="31"/>
    </row>
    <row r="7" spans="1:7" ht="24.75" customHeight="1">
      <c r="A7" s="160" t="s">
        <v>68</v>
      </c>
      <c r="B7" s="32"/>
      <c r="C7" s="32"/>
      <c r="D7" s="32"/>
      <c r="E7" s="32"/>
      <c r="F7" s="161"/>
      <c r="G7" s="32"/>
    </row>
    <row r="8" spans="1:7" ht="24.75" customHeight="1">
      <c r="A8" s="160" t="s">
        <v>213</v>
      </c>
      <c r="B8" s="32"/>
      <c r="C8" s="32"/>
      <c r="D8" s="32"/>
      <c r="E8" s="32"/>
      <c r="F8" s="161"/>
      <c r="G8" s="32"/>
    </row>
    <row r="9" spans="1:7" ht="24.75" customHeight="1">
      <c r="A9" s="160" t="s">
        <v>26</v>
      </c>
      <c r="B9" s="32"/>
      <c r="C9" s="32"/>
      <c r="D9" s="32"/>
      <c r="E9" s="32"/>
      <c r="F9" s="161"/>
      <c r="G9" s="32"/>
    </row>
    <row r="10" spans="1:7" ht="24.75" customHeight="1">
      <c r="A10" s="162" t="s">
        <v>154</v>
      </c>
      <c r="B10" s="32"/>
      <c r="C10" s="32"/>
      <c r="D10" s="32"/>
      <c r="E10" s="32"/>
      <c r="F10" s="161"/>
      <c r="G10" s="32"/>
    </row>
    <row r="11" spans="1:7" ht="24.75" customHeight="1">
      <c r="A11" s="162" t="s">
        <v>156</v>
      </c>
      <c r="B11" s="32">
        <v>463500</v>
      </c>
      <c r="C11" s="32">
        <f>387000+36000</f>
        <v>423000</v>
      </c>
      <c r="D11" s="32">
        <v>423000</v>
      </c>
      <c r="E11" s="32">
        <v>432000</v>
      </c>
      <c r="F11" s="161">
        <f>(E11-G11)*100/E11</f>
        <v>-50</v>
      </c>
      <c r="G11" s="32">
        <v>648000</v>
      </c>
    </row>
    <row r="12" spans="1:7" ht="24.75" customHeight="1">
      <c r="A12" s="162" t="s">
        <v>228</v>
      </c>
      <c r="B12" s="32">
        <v>0</v>
      </c>
      <c r="C12" s="32"/>
      <c r="D12" s="32"/>
      <c r="E12" s="32"/>
      <c r="F12" s="161"/>
      <c r="G12" s="32"/>
    </row>
    <row r="13" spans="1:7" ht="24.75" customHeight="1">
      <c r="A13" s="26" t="s">
        <v>155</v>
      </c>
      <c r="B13" s="32">
        <v>18887</v>
      </c>
      <c r="C13" s="32"/>
      <c r="D13" s="32"/>
      <c r="E13" s="32"/>
      <c r="F13" s="161"/>
      <c r="G13" s="32"/>
    </row>
    <row r="14" spans="1:7" ht="24.75" customHeight="1">
      <c r="A14" s="26" t="s">
        <v>37</v>
      </c>
      <c r="B14" s="32"/>
      <c r="C14" s="25"/>
      <c r="D14" s="25"/>
      <c r="E14" s="25"/>
      <c r="F14" s="161"/>
      <c r="G14" s="25"/>
    </row>
    <row r="15" spans="1:7" ht="24.75" customHeight="1">
      <c r="A15" s="26" t="s">
        <v>353</v>
      </c>
      <c r="B15" s="32"/>
      <c r="C15" s="32">
        <v>0</v>
      </c>
      <c r="D15" s="32"/>
      <c r="E15" s="32"/>
      <c r="F15" s="161"/>
      <c r="G15" s="32"/>
    </row>
    <row r="16" spans="1:7" ht="24.75" customHeight="1">
      <c r="A16" s="27" t="s">
        <v>354</v>
      </c>
      <c r="B16" s="28"/>
      <c r="C16" s="29"/>
      <c r="D16" s="29"/>
      <c r="E16" s="29"/>
      <c r="F16" s="163"/>
      <c r="G16" s="29"/>
    </row>
    <row r="17" spans="1:7" ht="24.75" customHeight="1">
      <c r="A17" s="164" t="s">
        <v>45</v>
      </c>
      <c r="B17" s="165">
        <f>SUM(B11:B16)</f>
        <v>482387</v>
      </c>
      <c r="C17" s="165">
        <f>SUM(C11:C16)</f>
        <v>423000</v>
      </c>
      <c r="D17" s="165">
        <f>SUM(D11:D16)</f>
        <v>423000</v>
      </c>
      <c r="E17" s="165">
        <f>SUM(E11:E16)</f>
        <v>432000</v>
      </c>
      <c r="F17" s="166">
        <f>(E17-G17)*100/E17</f>
        <v>-50</v>
      </c>
      <c r="G17" s="165">
        <f>SUM(G11:G16)</f>
        <v>648000</v>
      </c>
    </row>
    <row r="18" spans="1:7" ht="24.75" customHeight="1">
      <c r="A18" s="153" t="s">
        <v>221</v>
      </c>
      <c r="B18" s="167">
        <f>B17</f>
        <v>482387</v>
      </c>
      <c r="C18" s="167">
        <f>C17</f>
        <v>423000</v>
      </c>
      <c r="D18" s="167">
        <f>D17</f>
        <v>423000</v>
      </c>
      <c r="E18" s="167">
        <f>E17</f>
        <v>432000</v>
      </c>
      <c r="F18" s="166">
        <f>(E18-G18)*100/E18</f>
        <v>-50</v>
      </c>
      <c r="G18" s="167">
        <f>G17</f>
        <v>648000</v>
      </c>
    </row>
    <row r="19" spans="1:7" ht="24.75" customHeight="1">
      <c r="A19" s="168" t="s">
        <v>186</v>
      </c>
      <c r="B19" s="31"/>
      <c r="C19" s="31">
        <v>0</v>
      </c>
      <c r="D19" s="31">
        <v>0</v>
      </c>
      <c r="E19" s="31">
        <v>0</v>
      </c>
      <c r="F19" s="159"/>
      <c r="G19" s="31">
        <v>0</v>
      </c>
    </row>
    <row r="20" spans="1:7" ht="24.75" customHeight="1">
      <c r="A20" s="27" t="s">
        <v>185</v>
      </c>
      <c r="B20" s="28"/>
      <c r="C20" s="28">
        <v>0</v>
      </c>
      <c r="D20" s="28">
        <v>0</v>
      </c>
      <c r="E20" s="28">
        <v>0</v>
      </c>
      <c r="F20" s="169"/>
      <c r="G20" s="28">
        <v>0</v>
      </c>
    </row>
    <row r="21" spans="1:7" ht="24.75" customHeight="1">
      <c r="A21" s="170"/>
      <c r="B21" s="171"/>
      <c r="C21" s="171"/>
      <c r="D21" s="171"/>
      <c r="E21" s="172"/>
      <c r="F21" s="173"/>
      <c r="G21" s="172"/>
    </row>
    <row r="22" spans="1:8" ht="24.75" customHeight="1">
      <c r="A22" s="170"/>
      <c r="B22" s="171"/>
      <c r="C22" s="171"/>
      <c r="D22" s="171"/>
      <c r="E22" s="171"/>
      <c r="F22" s="174"/>
      <c r="G22" s="171"/>
      <c r="H22" s="152">
        <v>37</v>
      </c>
    </row>
    <row r="23" spans="1:7" ht="24.75" customHeight="1">
      <c r="A23" s="158" t="s">
        <v>50</v>
      </c>
      <c r="B23" s="23"/>
      <c r="C23" s="23"/>
      <c r="D23" s="23"/>
      <c r="E23" s="23"/>
      <c r="F23" s="159"/>
      <c r="G23" s="23"/>
    </row>
    <row r="24" spans="1:7" ht="24.75" customHeight="1">
      <c r="A24" s="24" t="s">
        <v>174</v>
      </c>
      <c r="B24" s="25"/>
      <c r="C24" s="25"/>
      <c r="D24" s="25"/>
      <c r="E24" s="25"/>
      <c r="F24" s="161"/>
      <c r="G24" s="25"/>
    </row>
    <row r="25" spans="1:7" ht="24.75" customHeight="1">
      <c r="A25" s="26" t="s">
        <v>416</v>
      </c>
      <c r="B25" s="25"/>
      <c r="C25" s="25"/>
      <c r="D25" s="25"/>
      <c r="E25" s="25"/>
      <c r="F25" s="161"/>
      <c r="G25" s="25"/>
    </row>
    <row r="26" spans="1:7" ht="24.75" customHeight="1">
      <c r="A26" s="89" t="s">
        <v>417</v>
      </c>
      <c r="B26" s="90"/>
      <c r="C26" s="90"/>
      <c r="D26" s="90"/>
      <c r="E26" s="90"/>
      <c r="F26" s="163"/>
      <c r="G26" s="90">
        <v>2500000</v>
      </c>
    </row>
    <row r="27" spans="1:7" ht="24.75" customHeight="1">
      <c r="A27" s="27" t="s">
        <v>418</v>
      </c>
      <c r="B27" s="28"/>
      <c r="C27" s="28"/>
      <c r="D27" s="28"/>
      <c r="E27" s="29"/>
      <c r="F27" s="163"/>
      <c r="G27" s="29"/>
    </row>
    <row r="28" spans="1:8" ht="24.75" customHeight="1">
      <c r="A28" s="164" t="s">
        <v>45</v>
      </c>
      <c r="B28" s="165">
        <f>SUM(B20:B27)</f>
        <v>0</v>
      </c>
      <c r="C28" s="165">
        <v>0</v>
      </c>
      <c r="D28" s="165">
        <v>0</v>
      </c>
      <c r="E28" s="165">
        <v>0</v>
      </c>
      <c r="F28" s="175">
        <v>0</v>
      </c>
      <c r="G28" s="165">
        <f>G26</f>
        <v>2500000</v>
      </c>
      <c r="H28" s="30">
        <v>96600</v>
      </c>
    </row>
    <row r="29" spans="1:7" ht="24.75" customHeight="1">
      <c r="A29" s="164" t="s">
        <v>53</v>
      </c>
      <c r="B29" s="165">
        <f>B28</f>
        <v>0</v>
      </c>
      <c r="C29" s="165">
        <v>0</v>
      </c>
      <c r="D29" s="165">
        <v>0</v>
      </c>
      <c r="E29" s="165">
        <v>0</v>
      </c>
      <c r="F29" s="175">
        <v>0</v>
      </c>
      <c r="G29" s="165">
        <f>G28</f>
        <v>2500000</v>
      </c>
    </row>
    <row r="30" spans="1:7" ht="24.75" customHeight="1">
      <c r="A30" s="176" t="s">
        <v>69</v>
      </c>
      <c r="B30" s="177">
        <f>B17+B28</f>
        <v>482387</v>
      </c>
      <c r="C30" s="177">
        <f>C17+C28</f>
        <v>423000</v>
      </c>
      <c r="D30" s="177">
        <f>D17+D28</f>
        <v>423000</v>
      </c>
      <c r="E30" s="177">
        <f>E18</f>
        <v>432000</v>
      </c>
      <c r="F30" s="166">
        <f>(E30-G30)*100/E30</f>
        <v>-628.7037037037037</v>
      </c>
      <c r="G30" s="177">
        <f>G18+G29</f>
        <v>3148000</v>
      </c>
    </row>
    <row r="31" spans="1:7" ht="23.25">
      <c r="A31" s="158" t="s">
        <v>71</v>
      </c>
      <c r="B31" s="31"/>
      <c r="C31" s="31"/>
      <c r="D31" s="31"/>
      <c r="E31" s="31"/>
      <c r="F31" s="178"/>
      <c r="G31" s="31"/>
    </row>
    <row r="32" spans="1:7" ht="23.25">
      <c r="A32" s="160" t="s">
        <v>28</v>
      </c>
      <c r="B32" s="32"/>
      <c r="C32" s="32"/>
      <c r="D32" s="32"/>
      <c r="E32" s="32"/>
      <c r="F32" s="161"/>
      <c r="G32" s="32"/>
    </row>
    <row r="33" spans="1:7" ht="23.25">
      <c r="A33" s="160" t="s">
        <v>26</v>
      </c>
      <c r="B33" s="32"/>
      <c r="C33" s="32"/>
      <c r="D33" s="32"/>
      <c r="E33" s="32"/>
      <c r="F33" s="161"/>
      <c r="G33" s="32"/>
    </row>
    <row r="34" spans="1:7" ht="23.25">
      <c r="A34" s="26" t="s">
        <v>36</v>
      </c>
      <c r="B34" s="32"/>
      <c r="C34" s="32"/>
      <c r="D34" s="32"/>
      <c r="E34" s="32"/>
      <c r="F34" s="161"/>
      <c r="G34" s="32"/>
    </row>
    <row r="35" spans="1:7" ht="23.25">
      <c r="A35" s="26" t="s">
        <v>37</v>
      </c>
      <c r="B35" s="32"/>
      <c r="C35" s="32"/>
      <c r="D35" s="32"/>
      <c r="E35" s="32"/>
      <c r="F35" s="161"/>
      <c r="G35" s="32"/>
    </row>
    <row r="36" spans="1:7" ht="23.25">
      <c r="A36" s="179" t="s">
        <v>272</v>
      </c>
      <c r="B36" s="32"/>
      <c r="C36" s="32">
        <v>49800</v>
      </c>
      <c r="D36" s="32">
        <v>35000</v>
      </c>
      <c r="E36" s="32">
        <v>20000</v>
      </c>
      <c r="F36" s="161">
        <f>(E36-G36)*100/E36</f>
        <v>0</v>
      </c>
      <c r="G36" s="32">
        <v>20000</v>
      </c>
    </row>
    <row r="37" spans="1:7" ht="23.25">
      <c r="A37" s="26" t="s">
        <v>273</v>
      </c>
      <c r="B37" s="32"/>
      <c r="C37" s="32">
        <v>0</v>
      </c>
      <c r="D37" s="32"/>
      <c r="E37" s="32">
        <v>30000</v>
      </c>
      <c r="F37" s="161">
        <f>(E37-G37)*100/E37</f>
        <v>100</v>
      </c>
      <c r="G37" s="32"/>
    </row>
    <row r="38" spans="1:7" ht="23.25">
      <c r="A38" s="26" t="s">
        <v>274</v>
      </c>
      <c r="B38" s="32"/>
      <c r="C38" s="32"/>
      <c r="D38" s="32"/>
      <c r="E38" s="32">
        <v>0</v>
      </c>
      <c r="F38" s="161"/>
      <c r="G38" s="32">
        <v>0</v>
      </c>
    </row>
    <row r="39" spans="1:7" ht="23.25">
      <c r="A39" s="180" t="s">
        <v>381</v>
      </c>
      <c r="B39" s="181"/>
      <c r="C39" s="181">
        <v>43900</v>
      </c>
      <c r="D39" s="181"/>
      <c r="E39" s="181"/>
      <c r="F39" s="182"/>
      <c r="G39" s="181"/>
    </row>
    <row r="40" spans="1:8" ht="23.25">
      <c r="A40" s="164" t="s">
        <v>45</v>
      </c>
      <c r="B40" s="165">
        <f>SUM(B36:B38)</f>
        <v>0</v>
      </c>
      <c r="C40" s="165">
        <f>SUM(C36:C39)</f>
        <v>93700</v>
      </c>
      <c r="D40" s="165">
        <f>D36+D37+D38+D39</f>
        <v>35000</v>
      </c>
      <c r="E40" s="165">
        <f>SUM(E36:E38)</f>
        <v>50000</v>
      </c>
      <c r="F40" s="175">
        <f>(E40-G40)*100/E40</f>
        <v>60</v>
      </c>
      <c r="G40" s="165">
        <f>SUM(G36:G38)</f>
        <v>20000</v>
      </c>
      <c r="H40" s="152">
        <v>38</v>
      </c>
    </row>
    <row r="41" spans="1:7" ht="23.25">
      <c r="A41" s="164" t="s">
        <v>221</v>
      </c>
      <c r="B41" s="165">
        <f>B40</f>
        <v>0</v>
      </c>
      <c r="C41" s="165">
        <f>C40</f>
        <v>93700</v>
      </c>
      <c r="D41" s="165">
        <f>D40</f>
        <v>35000</v>
      </c>
      <c r="E41" s="165">
        <f>E40</f>
        <v>50000</v>
      </c>
      <c r="F41" s="175">
        <f>(E41-G41)*100/E41</f>
        <v>60</v>
      </c>
      <c r="G41" s="165">
        <f>G40</f>
        <v>20000</v>
      </c>
    </row>
    <row r="42" spans="1:7" ht="21.75" customHeight="1">
      <c r="A42" s="158" t="s">
        <v>50</v>
      </c>
      <c r="B42" s="31"/>
      <c r="C42" s="31"/>
      <c r="D42" s="23"/>
      <c r="E42" s="23"/>
      <c r="F42" s="159"/>
      <c r="G42" s="23"/>
    </row>
    <row r="43" spans="1:7" ht="20.25" customHeight="1">
      <c r="A43" s="24" t="s">
        <v>412</v>
      </c>
      <c r="B43" s="32"/>
      <c r="C43" s="32"/>
      <c r="D43" s="25"/>
      <c r="E43" s="25"/>
      <c r="F43" s="161"/>
      <c r="G43" s="25"/>
    </row>
    <row r="44" spans="1:7" ht="21.75" customHeight="1">
      <c r="A44" s="24" t="s">
        <v>414</v>
      </c>
      <c r="B44" s="33"/>
      <c r="C44" s="33"/>
      <c r="D44" s="33">
        <v>495000</v>
      </c>
      <c r="E44" s="32"/>
      <c r="F44" s="161"/>
      <c r="G44" s="32">
        <v>0</v>
      </c>
    </row>
    <row r="45" spans="1:7" s="184" customFormat="1" ht="22.5" customHeight="1">
      <c r="A45" s="24" t="s">
        <v>413</v>
      </c>
      <c r="B45" s="32"/>
      <c r="C45" s="32"/>
      <c r="D45" s="33"/>
      <c r="E45" s="33"/>
      <c r="F45" s="183"/>
      <c r="G45" s="33"/>
    </row>
    <row r="46" spans="1:7" s="184" customFormat="1" ht="22.5" customHeight="1">
      <c r="A46" s="24" t="s">
        <v>184</v>
      </c>
      <c r="B46" s="33">
        <v>332000</v>
      </c>
      <c r="C46" s="33">
        <f>298000+595000+549000</f>
        <v>1442000</v>
      </c>
      <c r="D46" s="33">
        <v>155000</v>
      </c>
      <c r="E46" s="33"/>
      <c r="F46" s="183"/>
      <c r="G46" s="33"/>
    </row>
    <row r="47" spans="1:7" s="184" customFormat="1" ht="22.5" customHeight="1">
      <c r="A47" s="34"/>
      <c r="B47" s="33"/>
      <c r="C47" s="33"/>
      <c r="D47" s="33"/>
      <c r="E47" s="33"/>
      <c r="F47" s="183"/>
      <c r="G47" s="33"/>
    </row>
    <row r="48" spans="1:7" s="184" customFormat="1" ht="22.5" customHeight="1">
      <c r="A48" s="34"/>
      <c r="B48" s="33"/>
      <c r="C48" s="33"/>
      <c r="D48" s="33"/>
      <c r="E48" s="33"/>
      <c r="F48" s="183"/>
      <c r="G48" s="33"/>
    </row>
    <row r="49" spans="1:7" s="184" customFormat="1" ht="22.5" customHeight="1">
      <c r="A49" s="34"/>
      <c r="B49" s="33"/>
      <c r="C49" s="33"/>
      <c r="D49" s="33"/>
      <c r="E49" s="33"/>
      <c r="F49" s="183"/>
      <c r="G49" s="33"/>
    </row>
    <row r="50" spans="1:7" s="184" customFormat="1" ht="22.5" customHeight="1">
      <c r="A50" s="62"/>
      <c r="B50" s="61"/>
      <c r="C50" s="61"/>
      <c r="D50" s="61"/>
      <c r="E50" s="61"/>
      <c r="F50" s="185"/>
      <c r="G50" s="61"/>
    </row>
    <row r="51" spans="1:7" s="184" customFormat="1" ht="18.75" customHeight="1">
      <c r="A51" s="95" t="s">
        <v>175</v>
      </c>
      <c r="B51" s="49">
        <f>B46</f>
        <v>332000</v>
      </c>
      <c r="C51" s="49">
        <f>SUM(C44:C50)</f>
        <v>1442000</v>
      </c>
      <c r="D51" s="49">
        <f>SUM(D44:D50)</f>
        <v>650000</v>
      </c>
      <c r="E51" s="49">
        <f>SUM(E45:E50)</f>
        <v>0</v>
      </c>
      <c r="F51" s="50">
        <v>0</v>
      </c>
      <c r="G51" s="49">
        <f>SUM(G45:G50)</f>
        <v>0</v>
      </c>
    </row>
    <row r="52" spans="1:7" s="184" customFormat="1" ht="18.75" customHeight="1">
      <c r="A52" s="186" t="s">
        <v>53</v>
      </c>
      <c r="B52" s="49">
        <f>B51</f>
        <v>332000</v>
      </c>
      <c r="C52" s="49">
        <f>C51</f>
        <v>1442000</v>
      </c>
      <c r="D52" s="49">
        <f>D51</f>
        <v>650000</v>
      </c>
      <c r="E52" s="49">
        <f>E51</f>
        <v>0</v>
      </c>
      <c r="F52" s="50">
        <v>0</v>
      </c>
      <c r="G52" s="49">
        <f>G51</f>
        <v>0</v>
      </c>
    </row>
    <row r="53" spans="1:7" s="184" customFormat="1" ht="18.75" customHeight="1">
      <c r="A53" s="187" t="s">
        <v>54</v>
      </c>
      <c r="B53" s="188"/>
      <c r="C53" s="188"/>
      <c r="D53" s="188"/>
      <c r="E53" s="188"/>
      <c r="F53" s="189"/>
      <c r="G53" s="188"/>
    </row>
    <row r="54" spans="1:7" s="184" customFormat="1" ht="18.75" customHeight="1">
      <c r="A54" s="190" t="s">
        <v>55</v>
      </c>
      <c r="B54" s="191"/>
      <c r="C54" s="191"/>
      <c r="D54" s="191"/>
      <c r="E54" s="191"/>
      <c r="F54" s="183"/>
      <c r="G54" s="191"/>
    </row>
    <row r="55" spans="1:8" s="184" customFormat="1" ht="21" customHeight="1">
      <c r="A55" s="67" t="s">
        <v>276</v>
      </c>
      <c r="B55" s="191"/>
      <c r="C55" s="191"/>
      <c r="D55" s="191"/>
      <c r="E55" s="191"/>
      <c r="F55" s="183"/>
      <c r="G55" s="191"/>
      <c r="H55" s="192">
        <f>D60</f>
        <v>1118000</v>
      </c>
    </row>
    <row r="56" spans="1:7" s="184" customFormat="1" ht="21" customHeight="1">
      <c r="A56" s="62" t="s">
        <v>275</v>
      </c>
      <c r="B56" s="193">
        <v>10000</v>
      </c>
      <c r="C56" s="193">
        <v>10000</v>
      </c>
      <c r="D56" s="193">
        <v>10000</v>
      </c>
      <c r="E56" s="193">
        <v>10000</v>
      </c>
      <c r="F56" s="185">
        <f>(E56-G56)*100/E56</f>
        <v>0</v>
      </c>
      <c r="G56" s="193">
        <v>10000</v>
      </c>
    </row>
    <row r="57" spans="1:7" s="184" customFormat="1" ht="21" customHeight="1">
      <c r="A57" s="194" t="s">
        <v>56</v>
      </c>
      <c r="B57" s="195">
        <f>B56</f>
        <v>10000</v>
      </c>
      <c r="C57" s="195">
        <f>SUM(C55:C56)</f>
        <v>10000</v>
      </c>
      <c r="D57" s="195">
        <f>SUM(D55:D56)</f>
        <v>10000</v>
      </c>
      <c r="E57" s="195">
        <f>SUM(E55:E56)</f>
        <v>10000</v>
      </c>
      <c r="F57" s="196">
        <f>(E57-G57)*100/E57</f>
        <v>0</v>
      </c>
      <c r="G57" s="195">
        <f>SUM(G55:G56)</f>
        <v>10000</v>
      </c>
    </row>
    <row r="58" spans="1:8" s="184" customFormat="1" ht="21" customHeight="1">
      <c r="A58" s="194" t="s">
        <v>57</v>
      </c>
      <c r="B58" s="195">
        <f>B57</f>
        <v>10000</v>
      </c>
      <c r="C58" s="195">
        <f>C57</f>
        <v>10000</v>
      </c>
      <c r="D58" s="195">
        <f>D57</f>
        <v>10000</v>
      </c>
      <c r="E58" s="195">
        <f>E57</f>
        <v>10000</v>
      </c>
      <c r="F58" s="196">
        <f>(E58-G58)*100/E58</f>
        <v>0</v>
      </c>
      <c r="G58" s="195">
        <f>G57</f>
        <v>10000</v>
      </c>
      <c r="H58" s="184">
        <v>39</v>
      </c>
    </row>
    <row r="59" spans="1:7" s="184" customFormat="1" ht="21" customHeight="1">
      <c r="A59" s="197" t="s">
        <v>72</v>
      </c>
      <c r="B59" s="198">
        <f>B41+B52+B58</f>
        <v>342000</v>
      </c>
      <c r="C59" s="198">
        <f>C52+C58+C41</f>
        <v>1545700</v>
      </c>
      <c r="D59" s="198">
        <f>D52+D58+D41</f>
        <v>695000</v>
      </c>
      <c r="E59" s="198">
        <f>E52+E58+E41</f>
        <v>60000</v>
      </c>
      <c r="F59" s="196">
        <f>(E59-G59)*100/E59</f>
        <v>50</v>
      </c>
      <c r="G59" s="198">
        <f>G52+G58+G41</f>
        <v>30000</v>
      </c>
    </row>
    <row r="60" spans="1:8" s="184" customFormat="1" ht="21" customHeight="1">
      <c r="A60" s="194" t="s">
        <v>130</v>
      </c>
      <c r="B60" s="195">
        <f>B59+B30</f>
        <v>824387</v>
      </c>
      <c r="C60" s="195">
        <f>C59+C30</f>
        <v>1968700</v>
      </c>
      <c r="D60" s="195">
        <f>D59+D30</f>
        <v>1118000</v>
      </c>
      <c r="E60" s="195">
        <f>E30+E59</f>
        <v>492000</v>
      </c>
      <c r="F60" s="196">
        <f>(E60-G60)*100/E60</f>
        <v>-545.9349593495934</v>
      </c>
      <c r="G60" s="195">
        <f>G30+G59</f>
        <v>3178000</v>
      </c>
      <c r="H60" s="192">
        <f>G60</f>
        <v>3178000</v>
      </c>
    </row>
  </sheetData>
  <sheetProtection/>
  <mergeCells count="5">
    <mergeCell ref="A1:G1"/>
    <mergeCell ref="A2:G2"/>
    <mergeCell ref="A3:G3"/>
    <mergeCell ref="B4:D4"/>
    <mergeCell ref="E4:G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0"/>
  <sheetViews>
    <sheetView view="pageBreakPreview" zoomScaleSheetLayoutView="100" zoomScalePageLayoutView="0" workbookViewId="0" topLeftCell="A134">
      <selection activeCell="H139" sqref="H139"/>
    </sheetView>
  </sheetViews>
  <sheetFormatPr defaultColWidth="9.140625" defaultRowHeight="15"/>
  <cols>
    <col min="1" max="1" width="54.57421875" style="101" customWidth="1"/>
    <col min="2" max="2" width="14.421875" style="151" customWidth="1"/>
    <col min="3" max="4" width="13.57421875" style="151" customWidth="1"/>
    <col min="5" max="5" width="14.00390625" style="151" customWidth="1"/>
    <col min="6" max="6" width="6.7109375" style="231" customWidth="1"/>
    <col min="7" max="7" width="13.57421875" style="151" customWidth="1"/>
    <col min="8" max="8" width="14.8515625" style="101" bestFit="1" customWidth="1"/>
    <col min="9" max="16384" width="9.00390625" style="101" customWidth="1"/>
  </cols>
  <sheetData>
    <row r="1" spans="1:7" ht="23.25">
      <c r="A1" s="310" t="s">
        <v>2</v>
      </c>
      <c r="B1" s="310"/>
      <c r="C1" s="310"/>
      <c r="D1" s="310"/>
      <c r="E1" s="310"/>
      <c r="F1" s="310"/>
      <c r="G1" s="310"/>
    </row>
    <row r="2" spans="1:7" ht="23.25">
      <c r="A2" s="310" t="s">
        <v>411</v>
      </c>
      <c r="B2" s="310"/>
      <c r="C2" s="310"/>
      <c r="D2" s="310"/>
      <c r="E2" s="310"/>
      <c r="F2" s="310"/>
      <c r="G2" s="310"/>
    </row>
    <row r="3" spans="1:7" ht="23.25">
      <c r="A3" s="310" t="s">
        <v>208</v>
      </c>
      <c r="B3" s="310"/>
      <c r="C3" s="310"/>
      <c r="D3" s="310"/>
      <c r="E3" s="310"/>
      <c r="F3" s="310"/>
      <c r="G3" s="310"/>
    </row>
    <row r="4" spans="1:7" ht="23.25">
      <c r="A4" s="102" t="s">
        <v>4</v>
      </c>
      <c r="B4" s="324" t="s">
        <v>3</v>
      </c>
      <c r="C4" s="325"/>
      <c r="D4" s="326"/>
      <c r="E4" s="324" t="s">
        <v>0</v>
      </c>
      <c r="F4" s="325"/>
      <c r="G4" s="326"/>
    </row>
    <row r="5" spans="1:7" ht="23.25">
      <c r="A5" s="52"/>
      <c r="B5" s="103" t="s">
        <v>229</v>
      </c>
      <c r="C5" s="103" t="s">
        <v>348</v>
      </c>
      <c r="D5" s="103" t="s">
        <v>373</v>
      </c>
      <c r="E5" s="104" t="s">
        <v>376</v>
      </c>
      <c r="F5" s="105" t="s">
        <v>1</v>
      </c>
      <c r="G5" s="103" t="s">
        <v>410</v>
      </c>
    </row>
    <row r="6" spans="1:7" ht="23.25">
      <c r="A6" s="106" t="s">
        <v>73</v>
      </c>
      <c r="B6" s="58"/>
      <c r="C6" s="58"/>
      <c r="D6" s="58"/>
      <c r="E6" s="58"/>
      <c r="F6" s="83"/>
      <c r="G6" s="58"/>
    </row>
    <row r="7" spans="1:7" ht="23.25">
      <c r="A7" s="107" t="s">
        <v>74</v>
      </c>
      <c r="B7" s="59"/>
      <c r="C7" s="59"/>
      <c r="D7" s="59"/>
      <c r="E7" s="59"/>
      <c r="F7" s="47"/>
      <c r="G7" s="59"/>
    </row>
    <row r="8" spans="1:7" ht="23.25">
      <c r="A8" s="107" t="s">
        <v>75</v>
      </c>
      <c r="B8" s="59"/>
      <c r="C8" s="59"/>
      <c r="D8" s="59"/>
      <c r="E8" s="59"/>
      <c r="F8" s="47"/>
      <c r="G8" s="59"/>
    </row>
    <row r="9" spans="1:7" ht="23.25">
      <c r="A9" s="107" t="s">
        <v>76</v>
      </c>
      <c r="B9" s="59"/>
      <c r="C9" s="59"/>
      <c r="D9" s="59"/>
      <c r="E9" s="59"/>
      <c r="F9" s="47"/>
      <c r="G9" s="59"/>
    </row>
    <row r="10" spans="1:7" ht="23.25">
      <c r="A10" s="114" t="s">
        <v>16</v>
      </c>
      <c r="B10" s="59">
        <v>1434480</v>
      </c>
      <c r="C10" s="59">
        <v>1335220</v>
      </c>
      <c r="D10" s="59">
        <v>1184320</v>
      </c>
      <c r="E10" s="59">
        <v>1527600</v>
      </c>
      <c r="F10" s="47">
        <f>(E10-G10)*100/E10</f>
        <v>-3.9355852317360567</v>
      </c>
      <c r="G10" s="59">
        <v>1587720</v>
      </c>
    </row>
    <row r="11" spans="1:7" ht="23.25">
      <c r="A11" s="114" t="s">
        <v>17</v>
      </c>
      <c r="B11" s="59">
        <v>0</v>
      </c>
      <c r="C11" s="59">
        <v>0</v>
      </c>
      <c r="D11" s="59">
        <v>0</v>
      </c>
      <c r="E11" s="59">
        <v>0</v>
      </c>
      <c r="F11" s="47"/>
      <c r="G11" s="59">
        <v>0</v>
      </c>
    </row>
    <row r="12" spans="1:7" ht="23.25">
      <c r="A12" s="114" t="s">
        <v>18</v>
      </c>
      <c r="B12" s="59">
        <v>42000</v>
      </c>
      <c r="C12" s="59">
        <v>42000</v>
      </c>
      <c r="D12" s="59">
        <v>14000</v>
      </c>
      <c r="E12" s="59">
        <v>42000</v>
      </c>
      <c r="F12" s="47">
        <f>(E12-G12)*100/E12</f>
        <v>0</v>
      </c>
      <c r="G12" s="59">
        <v>42000</v>
      </c>
    </row>
    <row r="13" spans="1:7" ht="23.25">
      <c r="A13" s="114" t="s">
        <v>419</v>
      </c>
      <c r="B13" s="59"/>
      <c r="C13" s="59"/>
      <c r="D13" s="59"/>
      <c r="E13" s="59"/>
      <c r="F13" s="47"/>
      <c r="G13" s="59">
        <v>126000</v>
      </c>
    </row>
    <row r="14" spans="1:7" ht="23.25">
      <c r="A14" s="114" t="s">
        <v>22</v>
      </c>
      <c r="B14" s="59">
        <v>1459859</v>
      </c>
      <c r="C14" s="59">
        <v>1221714</v>
      </c>
      <c r="D14" s="59">
        <v>1324320</v>
      </c>
      <c r="E14" s="59">
        <v>1377840</v>
      </c>
      <c r="F14" s="47">
        <f>(E14-G14)*100/E14</f>
        <v>-4.180456366486675</v>
      </c>
      <c r="G14" s="59">
        <v>1435440</v>
      </c>
    </row>
    <row r="15" spans="1:7" ht="23.25">
      <c r="A15" s="117" t="s">
        <v>23</v>
      </c>
      <c r="B15" s="72">
        <v>109328</v>
      </c>
      <c r="C15" s="119">
        <v>86849</v>
      </c>
      <c r="D15" s="119">
        <v>90420</v>
      </c>
      <c r="E15" s="119">
        <v>72780</v>
      </c>
      <c r="F15" s="201">
        <f>(E15-G15)*100/E15</f>
        <v>26.875515251442703</v>
      </c>
      <c r="G15" s="119">
        <v>53220</v>
      </c>
    </row>
    <row r="16" spans="1:7" ht="23.25">
      <c r="A16" s="98" t="s">
        <v>25</v>
      </c>
      <c r="B16" s="99">
        <f>SUM(B10:B15)</f>
        <v>3045667</v>
      </c>
      <c r="C16" s="99">
        <f>SUM(C10:C15)</f>
        <v>2685783</v>
      </c>
      <c r="D16" s="99">
        <f>SUM(D10:D15)</f>
        <v>2613060</v>
      </c>
      <c r="E16" s="99">
        <f>SUM(E10:E15)</f>
        <v>3020220</v>
      </c>
      <c r="F16" s="202">
        <f>(E16-G16)*100/E16</f>
        <v>-7.421975882551602</v>
      </c>
      <c r="G16" s="99">
        <f>SUM(G10:G15)</f>
        <v>3244380</v>
      </c>
    </row>
    <row r="17" spans="1:7" ht="23.25">
      <c r="A17" s="98" t="s">
        <v>27</v>
      </c>
      <c r="B17" s="99">
        <f>B16</f>
        <v>3045667</v>
      </c>
      <c r="C17" s="99">
        <f>C16</f>
        <v>2685783</v>
      </c>
      <c r="D17" s="99">
        <f>D16</f>
        <v>2613060</v>
      </c>
      <c r="E17" s="99">
        <f>E16</f>
        <v>3020220</v>
      </c>
      <c r="F17" s="202">
        <f>(E17-G17)*100/E17</f>
        <v>-7.421975882551602</v>
      </c>
      <c r="G17" s="99">
        <f>G16</f>
        <v>3244380</v>
      </c>
    </row>
    <row r="18" spans="1:7" ht="23.25">
      <c r="A18" s="106" t="s">
        <v>28</v>
      </c>
      <c r="B18" s="58"/>
      <c r="C18" s="82"/>
      <c r="D18" s="82"/>
      <c r="E18" s="203"/>
      <c r="F18" s="204"/>
      <c r="G18" s="203"/>
    </row>
    <row r="19" spans="1:7" ht="23.25">
      <c r="A19" s="107" t="s">
        <v>26</v>
      </c>
      <c r="B19" s="59"/>
      <c r="C19" s="205"/>
      <c r="D19" s="205"/>
      <c r="E19" s="205"/>
      <c r="F19" s="47"/>
      <c r="G19" s="205"/>
    </row>
    <row r="20" spans="1:7" ht="23.25">
      <c r="A20" s="107" t="s">
        <v>146</v>
      </c>
      <c r="B20" s="59"/>
      <c r="C20" s="205"/>
      <c r="D20" s="205"/>
      <c r="E20" s="205"/>
      <c r="F20" s="47"/>
      <c r="G20" s="205"/>
    </row>
    <row r="21" spans="1:7" ht="23.25">
      <c r="A21" s="68" t="s">
        <v>30</v>
      </c>
      <c r="B21" s="59">
        <v>0</v>
      </c>
      <c r="C21" s="59">
        <v>0</v>
      </c>
      <c r="D21" s="59"/>
      <c r="E21" s="59">
        <v>3000</v>
      </c>
      <c r="F21" s="47">
        <f>(E21-G21)*100/E21</f>
        <v>0</v>
      </c>
      <c r="G21" s="59">
        <v>3000</v>
      </c>
    </row>
    <row r="22" spans="1:7" ht="23.25">
      <c r="A22" s="70" t="s">
        <v>375</v>
      </c>
      <c r="B22" s="72">
        <v>7804</v>
      </c>
      <c r="C22" s="72">
        <v>8602</v>
      </c>
      <c r="D22" s="72">
        <v>11550</v>
      </c>
      <c r="E22" s="72">
        <v>20000</v>
      </c>
      <c r="F22" s="201">
        <f>(E22-G22)*100/E22</f>
        <v>0</v>
      </c>
      <c r="G22" s="72">
        <v>20000</v>
      </c>
    </row>
    <row r="23" spans="1:8" ht="23.25">
      <c r="A23" s="143" t="s">
        <v>147</v>
      </c>
      <c r="B23" s="99">
        <f>SUM(B21:B22)</f>
        <v>7804</v>
      </c>
      <c r="C23" s="103">
        <f>SUM(C21:C22)</f>
        <v>8602</v>
      </c>
      <c r="D23" s="103">
        <f>SUM(D21:D22)</f>
        <v>11550</v>
      </c>
      <c r="E23" s="103">
        <f>SUM(E21:E22)</f>
        <v>23000</v>
      </c>
      <c r="F23" s="202">
        <f>(E23-G23)*100/E23</f>
        <v>0</v>
      </c>
      <c r="G23" s="103">
        <f>SUM(G21:G22)</f>
        <v>23000</v>
      </c>
      <c r="H23" s="101">
        <v>40</v>
      </c>
    </row>
    <row r="24" spans="1:7" ht="19.5" customHeight="1">
      <c r="A24" s="206" t="s">
        <v>148</v>
      </c>
      <c r="B24" s="69"/>
      <c r="C24" s="69"/>
      <c r="D24" s="69"/>
      <c r="E24" s="69"/>
      <c r="F24" s="204"/>
      <c r="G24" s="69"/>
    </row>
    <row r="25" spans="1:7" ht="22.5" customHeight="1">
      <c r="A25" s="68" t="s">
        <v>34</v>
      </c>
      <c r="B25" s="59">
        <v>94800</v>
      </c>
      <c r="C25" s="59">
        <v>168000</v>
      </c>
      <c r="D25" s="59">
        <f>136210+13000</f>
        <v>149210</v>
      </c>
      <c r="E25" s="59">
        <v>266000</v>
      </c>
      <c r="F25" s="47">
        <f>(E25-G25)*100/E25</f>
        <v>30.075187969924812</v>
      </c>
      <c r="G25" s="59">
        <v>186000</v>
      </c>
    </row>
    <row r="26" spans="1:7" ht="22.5" customHeight="1">
      <c r="A26" s="114" t="s">
        <v>77</v>
      </c>
      <c r="B26" s="59">
        <v>2023</v>
      </c>
      <c r="C26" s="59">
        <v>1650</v>
      </c>
      <c r="D26" s="59">
        <v>3500</v>
      </c>
      <c r="E26" s="59">
        <v>5000</v>
      </c>
      <c r="F26" s="47">
        <f>(E26-G26)*100/E26</f>
        <v>0</v>
      </c>
      <c r="G26" s="59">
        <v>5000</v>
      </c>
    </row>
    <row r="27" spans="1:7" ht="22.5" customHeight="1">
      <c r="A27" s="114" t="s">
        <v>216</v>
      </c>
      <c r="B27" s="59"/>
      <c r="C27" s="59"/>
      <c r="D27" s="59"/>
      <c r="E27" s="59"/>
      <c r="F27" s="47"/>
      <c r="G27" s="59"/>
    </row>
    <row r="28" spans="1:7" ht="22.5" customHeight="1">
      <c r="A28" s="114" t="s">
        <v>217</v>
      </c>
      <c r="B28" s="59"/>
      <c r="C28" s="59"/>
      <c r="D28" s="59"/>
      <c r="E28" s="59"/>
      <c r="F28" s="47"/>
      <c r="G28" s="59"/>
    </row>
    <row r="29" spans="1:7" ht="22.5" customHeight="1">
      <c r="A29" s="114" t="s">
        <v>277</v>
      </c>
      <c r="B29" s="59"/>
      <c r="C29" s="59"/>
      <c r="D29" s="59"/>
      <c r="E29" s="59"/>
      <c r="F29" s="47"/>
      <c r="G29" s="59"/>
    </row>
    <row r="30" spans="1:7" ht="22.5" customHeight="1">
      <c r="A30" s="114" t="s">
        <v>233</v>
      </c>
      <c r="B30" s="59"/>
      <c r="C30" s="59"/>
      <c r="D30" s="59"/>
      <c r="E30" s="59"/>
      <c r="F30" s="47"/>
      <c r="G30" s="59"/>
    </row>
    <row r="31" spans="1:7" ht="22.5" customHeight="1">
      <c r="A31" s="114" t="s">
        <v>225</v>
      </c>
      <c r="B31" s="59">
        <v>9322</v>
      </c>
      <c r="C31" s="59">
        <v>45180</v>
      </c>
      <c r="D31" s="59">
        <v>26666</v>
      </c>
      <c r="E31" s="59">
        <v>30000</v>
      </c>
      <c r="F31" s="47">
        <f>(E31-G31)*100/E31</f>
        <v>0</v>
      </c>
      <c r="G31" s="59">
        <v>30000</v>
      </c>
    </row>
    <row r="32" spans="1:7" ht="22.5" customHeight="1">
      <c r="A32" s="70" t="s">
        <v>59</v>
      </c>
      <c r="B32" s="72"/>
      <c r="C32" s="72">
        <v>5800</v>
      </c>
      <c r="D32" s="72">
        <v>4860</v>
      </c>
      <c r="E32" s="72">
        <v>10000</v>
      </c>
      <c r="F32" s="201">
        <f>(E32-G32)*100/E32</f>
        <v>0</v>
      </c>
      <c r="G32" s="72">
        <v>10000</v>
      </c>
    </row>
    <row r="33" spans="1:7" ht="22.5" customHeight="1">
      <c r="A33" s="98" t="s">
        <v>150</v>
      </c>
      <c r="B33" s="99">
        <f>SUM(B25:B32)</f>
        <v>106145</v>
      </c>
      <c r="C33" s="99">
        <f>SUM(C25:C32)</f>
        <v>220630</v>
      </c>
      <c r="D33" s="99">
        <f>SUM(D25:D32)</f>
        <v>184236</v>
      </c>
      <c r="E33" s="99">
        <f>SUM(E25:E32)</f>
        <v>311000</v>
      </c>
      <c r="F33" s="207">
        <f>(E33-G33)*100/E33</f>
        <v>25.723472668810288</v>
      </c>
      <c r="G33" s="99">
        <f>SUM(G25:G32)</f>
        <v>231000</v>
      </c>
    </row>
    <row r="34" spans="1:7" ht="23.25" customHeight="1">
      <c r="A34" s="81" t="s">
        <v>153</v>
      </c>
      <c r="B34" s="82"/>
      <c r="C34" s="82"/>
      <c r="D34" s="82"/>
      <c r="E34" s="82"/>
      <c r="F34" s="204"/>
      <c r="G34" s="82"/>
    </row>
    <row r="35" spans="1:7" ht="23.25" customHeight="1">
      <c r="A35" s="68" t="s">
        <v>38</v>
      </c>
      <c r="B35" s="59">
        <v>96138</v>
      </c>
      <c r="C35" s="59">
        <v>24053</v>
      </c>
      <c r="D35" s="59">
        <v>24659</v>
      </c>
      <c r="E35" s="59">
        <v>40000</v>
      </c>
      <c r="F35" s="47">
        <f>(E35-G35)*100/E35</f>
        <v>25</v>
      </c>
      <c r="G35" s="59">
        <v>30000</v>
      </c>
    </row>
    <row r="36" spans="1:7" ht="23.25" customHeight="1">
      <c r="A36" s="68" t="s">
        <v>40</v>
      </c>
      <c r="B36" s="59">
        <v>71821</v>
      </c>
      <c r="C36" s="59">
        <v>81033</v>
      </c>
      <c r="D36" s="59">
        <v>58467</v>
      </c>
      <c r="E36" s="59">
        <v>48500</v>
      </c>
      <c r="F36" s="47">
        <f>(E36-G36)*100/E36</f>
        <v>0</v>
      </c>
      <c r="G36" s="59">
        <v>48500</v>
      </c>
    </row>
    <row r="37" spans="1:7" ht="23.25" customHeight="1">
      <c r="A37" s="68" t="s">
        <v>44</v>
      </c>
      <c r="B37" s="59">
        <v>3870</v>
      </c>
      <c r="C37" s="59">
        <v>14550</v>
      </c>
      <c r="D37" s="59">
        <v>8170</v>
      </c>
      <c r="E37" s="59">
        <v>20000</v>
      </c>
      <c r="F37" s="47">
        <f>(E37-G37)*100/E37</f>
        <v>0</v>
      </c>
      <c r="G37" s="59">
        <v>20000</v>
      </c>
    </row>
    <row r="38" spans="1:7" ht="23.25" customHeight="1">
      <c r="A38" s="70" t="s">
        <v>234</v>
      </c>
      <c r="B38" s="72"/>
      <c r="C38" s="72"/>
      <c r="D38" s="72"/>
      <c r="E38" s="72">
        <v>0</v>
      </c>
      <c r="F38" s="201"/>
      <c r="G38" s="72"/>
    </row>
    <row r="39" spans="1:7" ht="23.25" customHeight="1">
      <c r="A39" s="98" t="s">
        <v>151</v>
      </c>
      <c r="B39" s="99">
        <f>SUM(B35:B37)</f>
        <v>171829</v>
      </c>
      <c r="C39" s="99">
        <f>SUM(C34:C37)</f>
        <v>119636</v>
      </c>
      <c r="D39" s="99">
        <f>SUM(D34:D37)</f>
        <v>91296</v>
      </c>
      <c r="E39" s="99">
        <f>SUM(E35:E38)</f>
        <v>108500</v>
      </c>
      <c r="F39" s="207">
        <f>(E39-G39)*100/E39</f>
        <v>9.216589861751151</v>
      </c>
      <c r="G39" s="99">
        <f>SUM(G35:G38)</f>
        <v>98500</v>
      </c>
    </row>
    <row r="40" spans="1:7" ht="23.25" customHeight="1">
      <c r="A40" s="98" t="s">
        <v>45</v>
      </c>
      <c r="B40" s="99">
        <f>B23+B33+B39</f>
        <v>285778</v>
      </c>
      <c r="C40" s="99">
        <f>C23+C33+C39</f>
        <v>348868</v>
      </c>
      <c r="D40" s="99">
        <f>D23+D33+D39</f>
        <v>287082</v>
      </c>
      <c r="E40" s="128">
        <f>E23+E33+E39</f>
        <v>442500</v>
      </c>
      <c r="F40" s="208">
        <f>(E40-G40)*100/E40</f>
        <v>20.338983050847457</v>
      </c>
      <c r="G40" s="128">
        <f>G23+G33+G39</f>
        <v>352500</v>
      </c>
    </row>
    <row r="41" spans="1:8" ht="21" customHeight="1">
      <c r="A41" s="88"/>
      <c r="B41" s="6"/>
      <c r="C41" s="6"/>
      <c r="D41" s="6"/>
      <c r="E41" s="6"/>
      <c r="F41" s="76"/>
      <c r="G41" s="6"/>
      <c r="H41" s="101">
        <v>41</v>
      </c>
    </row>
    <row r="42" spans="1:7" ht="23.25" customHeight="1">
      <c r="A42" s="131" t="s">
        <v>278</v>
      </c>
      <c r="B42" s="69"/>
      <c r="C42" s="69"/>
      <c r="D42" s="69"/>
      <c r="E42" s="69"/>
      <c r="F42" s="204"/>
      <c r="G42" s="69"/>
    </row>
    <row r="43" spans="1:7" ht="22.5" customHeight="1">
      <c r="A43" s="114" t="s">
        <v>79</v>
      </c>
      <c r="B43" s="59">
        <v>22190.33</v>
      </c>
      <c r="C43" s="59">
        <v>21677.83</v>
      </c>
      <c r="D43" s="59">
        <v>23036.25</v>
      </c>
      <c r="E43" s="59">
        <v>25000</v>
      </c>
      <c r="F43" s="47">
        <f>(E43-G43)*100/E43</f>
        <v>0</v>
      </c>
      <c r="G43" s="59">
        <v>25000</v>
      </c>
    </row>
    <row r="44" spans="1:7" ht="24" customHeight="1">
      <c r="A44" s="114" t="s">
        <v>80</v>
      </c>
      <c r="B44" s="59">
        <v>3537</v>
      </c>
      <c r="C44" s="59">
        <v>3901</v>
      </c>
      <c r="D44" s="59">
        <v>3708</v>
      </c>
      <c r="E44" s="59">
        <v>5000</v>
      </c>
      <c r="F44" s="47">
        <f>(E44-G44)*100/E44</f>
        <v>0</v>
      </c>
      <c r="G44" s="59">
        <v>5000</v>
      </c>
    </row>
    <row r="45" spans="1:7" ht="23.25" customHeight="1">
      <c r="A45" s="70" t="s">
        <v>81</v>
      </c>
      <c r="B45" s="72"/>
      <c r="C45" s="72">
        <v>0</v>
      </c>
      <c r="D45" s="72"/>
      <c r="E45" s="72"/>
      <c r="F45" s="201"/>
      <c r="G45" s="72"/>
    </row>
    <row r="46" spans="1:7" ht="24" customHeight="1">
      <c r="A46" s="98" t="s">
        <v>48</v>
      </c>
      <c r="B46" s="99">
        <f>SUM(B43:B45)</f>
        <v>25727.33</v>
      </c>
      <c r="C46" s="99">
        <f>SUM(C43:C45)</f>
        <v>25578.83</v>
      </c>
      <c r="D46" s="99">
        <f>SUM(D43:D45)</f>
        <v>26744.25</v>
      </c>
      <c r="E46" s="99">
        <f>SUM(E43:E45)</f>
        <v>30000</v>
      </c>
      <c r="F46" s="202">
        <f>(E46-G46)*100/E46</f>
        <v>0</v>
      </c>
      <c r="G46" s="99">
        <f>SUM(G43:G45)</f>
        <v>30000</v>
      </c>
    </row>
    <row r="47" spans="1:7" ht="22.5" customHeight="1">
      <c r="A47" s="98" t="s">
        <v>49</v>
      </c>
      <c r="B47" s="99">
        <f>B40+B46</f>
        <v>311505.33</v>
      </c>
      <c r="C47" s="99">
        <f>C40+C46</f>
        <v>374446.83</v>
      </c>
      <c r="D47" s="99">
        <f>D40+D46</f>
        <v>313826.25</v>
      </c>
      <c r="E47" s="99">
        <f>E40+E46</f>
        <v>472500</v>
      </c>
      <c r="F47" s="202">
        <f>(E47-G47)*100/E47</f>
        <v>19.047619047619047</v>
      </c>
      <c r="G47" s="99">
        <f>G40+G46</f>
        <v>382500</v>
      </c>
    </row>
    <row r="48" spans="1:7" ht="25.5" customHeight="1">
      <c r="A48" s="106" t="s">
        <v>50</v>
      </c>
      <c r="B48" s="148"/>
      <c r="C48" s="148"/>
      <c r="D48" s="148"/>
      <c r="E48" s="148"/>
      <c r="F48" s="204"/>
      <c r="G48" s="148"/>
    </row>
    <row r="49" spans="1:7" ht="25.5" customHeight="1">
      <c r="A49" s="107" t="s">
        <v>83</v>
      </c>
      <c r="B49" s="120"/>
      <c r="C49" s="120"/>
      <c r="D49" s="120"/>
      <c r="E49" s="120"/>
      <c r="F49" s="47"/>
      <c r="G49" s="120"/>
    </row>
    <row r="50" spans="1:7" ht="23.25" customHeight="1">
      <c r="A50" s="114" t="s">
        <v>279</v>
      </c>
      <c r="B50" s="120">
        <v>15800</v>
      </c>
      <c r="C50" s="120"/>
      <c r="D50" s="120"/>
      <c r="E50" s="120"/>
      <c r="F50" s="47"/>
      <c r="G50" s="120"/>
    </row>
    <row r="51" spans="1:7" ht="24" customHeight="1">
      <c r="A51" s="114" t="s">
        <v>398</v>
      </c>
      <c r="B51" s="120"/>
      <c r="C51" s="137"/>
      <c r="D51" s="137"/>
      <c r="E51" s="137">
        <v>47000</v>
      </c>
      <c r="F51" s="209"/>
      <c r="G51" s="137"/>
    </row>
    <row r="52" spans="1:7" ht="24" customHeight="1">
      <c r="A52" s="114" t="s">
        <v>399</v>
      </c>
      <c r="B52" s="120"/>
      <c r="C52" s="137"/>
      <c r="D52" s="137"/>
      <c r="E52" s="137">
        <v>0</v>
      </c>
      <c r="F52" s="209"/>
      <c r="G52" s="137"/>
    </row>
    <row r="53" spans="1:7" ht="23.25" customHeight="1">
      <c r="A53" s="210" t="s">
        <v>400</v>
      </c>
      <c r="B53" s="59"/>
      <c r="C53" s="137"/>
      <c r="D53" s="137"/>
      <c r="E53" s="137">
        <v>58800</v>
      </c>
      <c r="F53" s="209"/>
      <c r="G53" s="137"/>
    </row>
    <row r="54" spans="1:7" ht="22.5" customHeight="1">
      <c r="A54" s="210" t="s">
        <v>401</v>
      </c>
      <c r="B54" s="211"/>
      <c r="C54" s="211"/>
      <c r="D54" s="211"/>
      <c r="E54" s="211"/>
      <c r="F54" s="212"/>
      <c r="G54" s="211"/>
    </row>
    <row r="55" spans="1:7" ht="24.75" customHeight="1">
      <c r="A55" s="98" t="s">
        <v>170</v>
      </c>
      <c r="B55" s="104">
        <f>B50</f>
        <v>15800</v>
      </c>
      <c r="C55" s="213">
        <f>C50</f>
        <v>0</v>
      </c>
      <c r="D55" s="213">
        <f>SUM(D51:D54)</f>
        <v>0</v>
      </c>
      <c r="E55" s="213">
        <f>SUM(E51:E54)</f>
        <v>105800</v>
      </c>
      <c r="F55" s="214">
        <v>0</v>
      </c>
      <c r="G55" s="213">
        <f>SUM(G51:G54)</f>
        <v>0</v>
      </c>
    </row>
    <row r="56" spans="1:8" ht="24.75" customHeight="1">
      <c r="A56" s="9"/>
      <c r="B56" s="12"/>
      <c r="C56" s="39"/>
      <c r="D56" s="39"/>
      <c r="E56" s="39"/>
      <c r="F56" s="76"/>
      <c r="G56" s="39"/>
      <c r="H56" s="215"/>
    </row>
    <row r="57" spans="1:8" ht="24.75" customHeight="1">
      <c r="A57" s="9"/>
      <c r="B57" s="12"/>
      <c r="C57" s="40"/>
      <c r="D57" s="40"/>
      <c r="E57" s="40"/>
      <c r="F57" s="77"/>
      <c r="G57" s="40"/>
      <c r="H57" s="216"/>
    </row>
    <row r="58" spans="1:8" ht="24.75" customHeight="1">
      <c r="A58" s="9"/>
      <c r="B58" s="12"/>
      <c r="C58" s="40"/>
      <c r="D58" s="40"/>
      <c r="E58" s="40"/>
      <c r="F58" s="77"/>
      <c r="G58" s="40"/>
      <c r="H58" s="216">
        <v>42</v>
      </c>
    </row>
    <row r="59" spans="1:7" ht="24" customHeight="1">
      <c r="A59" s="206" t="s">
        <v>181</v>
      </c>
      <c r="B59" s="69"/>
      <c r="C59" s="217"/>
      <c r="D59" s="217"/>
      <c r="E59" s="217"/>
      <c r="F59" s="204"/>
      <c r="G59" s="217"/>
    </row>
    <row r="60" spans="1:7" ht="27" customHeight="1">
      <c r="A60" s="210" t="s">
        <v>338</v>
      </c>
      <c r="B60" s="119"/>
      <c r="C60" s="211"/>
      <c r="D60" s="211"/>
      <c r="E60" s="211">
        <v>0</v>
      </c>
      <c r="F60" s="201"/>
      <c r="G60" s="211">
        <v>0</v>
      </c>
    </row>
    <row r="61" spans="1:7" ht="24.75" customHeight="1">
      <c r="A61" s="98" t="s">
        <v>246</v>
      </c>
      <c r="B61" s="99">
        <f>B55</f>
        <v>15800</v>
      </c>
      <c r="C61" s="99">
        <f>C60</f>
        <v>0</v>
      </c>
      <c r="D61" s="99">
        <f>D60</f>
        <v>0</v>
      </c>
      <c r="E61" s="104">
        <f>E55</f>
        <v>105800</v>
      </c>
      <c r="F61" s="207">
        <v>0</v>
      </c>
      <c r="G61" s="104">
        <f>G55</f>
        <v>0</v>
      </c>
    </row>
    <row r="62" spans="1:7" ht="23.25" customHeight="1">
      <c r="A62" s="98" t="s">
        <v>53</v>
      </c>
      <c r="B62" s="104">
        <f>B61</f>
        <v>15800</v>
      </c>
      <c r="C62" s="104">
        <f>C55</f>
        <v>0</v>
      </c>
      <c r="D62" s="104">
        <f>D55</f>
        <v>0</v>
      </c>
      <c r="E62" s="104">
        <f>SUM(E61)</f>
        <v>105800</v>
      </c>
      <c r="F62" s="207">
        <v>0</v>
      </c>
      <c r="G62" s="104">
        <f>SUM(G61)</f>
        <v>0</v>
      </c>
    </row>
    <row r="63" spans="1:7" ht="24.75" customHeight="1">
      <c r="A63" s="98" t="s">
        <v>82</v>
      </c>
      <c r="B63" s="99">
        <f>B17+B47+B62</f>
        <v>3372972.33</v>
      </c>
      <c r="C63" s="99">
        <f>C17+C47+C62</f>
        <v>3060229.83</v>
      </c>
      <c r="D63" s="99">
        <f>D17+D47+D62</f>
        <v>2926886.25</v>
      </c>
      <c r="E63" s="99">
        <f>E17+E47+E62</f>
        <v>3598520</v>
      </c>
      <c r="F63" s="207">
        <f>(E63-G63)*100/E63</f>
        <v>-0.7881017751742383</v>
      </c>
      <c r="G63" s="99">
        <f>G17+G47+G62</f>
        <v>3626880</v>
      </c>
    </row>
    <row r="64" spans="1:7" ht="20.25" customHeight="1">
      <c r="A64" s="206" t="s">
        <v>218</v>
      </c>
      <c r="B64" s="203"/>
      <c r="C64" s="203"/>
      <c r="D64" s="203"/>
      <c r="E64" s="203"/>
      <c r="F64" s="204"/>
      <c r="G64" s="203"/>
    </row>
    <row r="65" spans="1:7" ht="19.5" customHeight="1">
      <c r="A65" s="218" t="s">
        <v>222</v>
      </c>
      <c r="B65" s="59"/>
      <c r="C65" s="205"/>
      <c r="D65" s="205"/>
      <c r="E65" s="205"/>
      <c r="F65" s="47"/>
      <c r="G65" s="205"/>
    </row>
    <row r="66" spans="1:7" ht="21" customHeight="1">
      <c r="A66" s="218" t="s">
        <v>85</v>
      </c>
      <c r="B66" s="59"/>
      <c r="C66" s="59"/>
      <c r="D66" s="59"/>
      <c r="E66" s="59"/>
      <c r="F66" s="47"/>
      <c r="G66" s="59"/>
    </row>
    <row r="67" spans="1:7" ht="20.25" customHeight="1">
      <c r="A67" s="218" t="s">
        <v>157</v>
      </c>
      <c r="B67" s="59"/>
      <c r="C67" s="59"/>
      <c r="D67" s="59"/>
      <c r="E67" s="59"/>
      <c r="F67" s="47"/>
      <c r="G67" s="59"/>
    </row>
    <row r="68" spans="1:7" ht="18.75" customHeight="1">
      <c r="A68" s="68" t="s">
        <v>36</v>
      </c>
      <c r="B68" s="59"/>
      <c r="C68" s="59"/>
      <c r="D68" s="59"/>
      <c r="E68" s="59"/>
      <c r="F68" s="47"/>
      <c r="G68" s="59"/>
    </row>
    <row r="69" spans="1:7" ht="21" customHeight="1">
      <c r="A69" s="68" t="s">
        <v>37</v>
      </c>
      <c r="B69" s="59"/>
      <c r="C69" s="205"/>
      <c r="D69" s="205"/>
      <c r="E69" s="205"/>
      <c r="F69" s="47"/>
      <c r="G69" s="205"/>
    </row>
    <row r="70" spans="1:7" ht="23.25" customHeight="1">
      <c r="A70" s="68" t="s">
        <v>342</v>
      </c>
      <c r="B70" s="59">
        <v>0</v>
      </c>
      <c r="C70" s="59">
        <v>149962</v>
      </c>
      <c r="D70" s="59">
        <v>149996</v>
      </c>
      <c r="E70" s="59">
        <v>150000</v>
      </c>
      <c r="F70" s="47">
        <f>(E70-G70)*100/E70</f>
        <v>0</v>
      </c>
      <c r="G70" s="59">
        <v>150000</v>
      </c>
    </row>
    <row r="71" spans="1:7" ht="23.25" customHeight="1">
      <c r="A71" s="68" t="s">
        <v>343</v>
      </c>
      <c r="B71" s="59">
        <v>747240</v>
      </c>
      <c r="C71" s="59">
        <v>554180</v>
      </c>
      <c r="D71" s="59">
        <v>616330</v>
      </c>
      <c r="E71" s="59"/>
      <c r="F71" s="47"/>
      <c r="G71" s="59"/>
    </row>
    <row r="72" spans="1:7" ht="23.25" customHeight="1">
      <c r="A72" s="68" t="s">
        <v>347</v>
      </c>
      <c r="B72" s="59"/>
      <c r="C72" s="59"/>
      <c r="D72" s="59"/>
      <c r="E72" s="59">
        <v>490000</v>
      </c>
      <c r="F72" s="47">
        <f>(E72-G72)*100/E72</f>
        <v>25</v>
      </c>
      <c r="G72" s="59">
        <v>367500</v>
      </c>
    </row>
    <row r="73" spans="1:7" ht="23.25" customHeight="1">
      <c r="A73" s="68" t="s">
        <v>355</v>
      </c>
      <c r="B73" s="59"/>
      <c r="C73" s="59"/>
      <c r="D73" s="59"/>
      <c r="E73" s="59">
        <v>170000</v>
      </c>
      <c r="F73" s="47">
        <f>(E73-G73)*100/E73</f>
        <v>25</v>
      </c>
      <c r="G73" s="59">
        <v>127500</v>
      </c>
    </row>
    <row r="74" spans="1:7" ht="23.25" customHeight="1">
      <c r="A74" s="68" t="s">
        <v>382</v>
      </c>
      <c r="B74" s="59">
        <v>0</v>
      </c>
      <c r="C74" s="59"/>
      <c r="D74" s="59"/>
      <c r="E74" s="59">
        <v>48600</v>
      </c>
      <c r="F74" s="47"/>
      <c r="G74" s="59">
        <v>40000</v>
      </c>
    </row>
    <row r="75" spans="1:7" ht="23.25" customHeight="1">
      <c r="A75" s="219" t="s">
        <v>356</v>
      </c>
      <c r="B75" s="119">
        <v>19940</v>
      </c>
      <c r="C75" s="119">
        <v>19760</v>
      </c>
      <c r="D75" s="119"/>
      <c r="E75" s="119">
        <v>40000</v>
      </c>
      <c r="F75" s="201">
        <v>0</v>
      </c>
      <c r="G75" s="119">
        <v>40000</v>
      </c>
    </row>
    <row r="76" spans="1:8" ht="23.25">
      <c r="A76" s="98" t="s">
        <v>150</v>
      </c>
      <c r="B76" s="99">
        <f>SUM(B70:B75)</f>
        <v>767180</v>
      </c>
      <c r="C76" s="99">
        <f>SUM(C64:C75)</f>
        <v>723902</v>
      </c>
      <c r="D76" s="99">
        <f>SUM(D70:D75:D74)</f>
        <v>766326</v>
      </c>
      <c r="E76" s="99">
        <f>SUM(E70:E75)</f>
        <v>898600</v>
      </c>
      <c r="F76" s="207">
        <f>(E76-G76)*100/E76</f>
        <v>19.318940574226573</v>
      </c>
      <c r="G76" s="99">
        <f>SUM(G70:G75)</f>
        <v>725000</v>
      </c>
      <c r="H76" s="101">
        <v>43</v>
      </c>
    </row>
    <row r="77" spans="1:7" ht="23.25">
      <c r="A77" s="131" t="s">
        <v>158</v>
      </c>
      <c r="B77" s="217"/>
      <c r="C77" s="217"/>
      <c r="D77" s="217"/>
      <c r="E77" s="217"/>
      <c r="F77" s="204"/>
      <c r="G77" s="217"/>
    </row>
    <row r="78" spans="1:7" ht="23.25">
      <c r="A78" s="219" t="s">
        <v>87</v>
      </c>
      <c r="B78" s="119">
        <v>469934.64</v>
      </c>
      <c r="C78" s="119">
        <v>413154.66</v>
      </c>
      <c r="D78" s="119">
        <f>344725.6+58549.14</f>
        <v>403274.74</v>
      </c>
      <c r="E78" s="119">
        <v>454350</v>
      </c>
      <c r="F78" s="201">
        <f>(E78-G78)*100/E78</f>
        <v>17.59656652360515</v>
      </c>
      <c r="G78" s="119">
        <v>374400</v>
      </c>
    </row>
    <row r="79" spans="1:7" ht="23.25">
      <c r="A79" s="98" t="s">
        <v>151</v>
      </c>
      <c r="B79" s="99">
        <f>B78</f>
        <v>469934.64</v>
      </c>
      <c r="C79" s="99">
        <f>SUM(C77:C78)</f>
        <v>413154.66</v>
      </c>
      <c r="D79" s="99">
        <f>SUM(D77:D78)</f>
        <v>403274.74</v>
      </c>
      <c r="E79" s="99">
        <f>SUM(E77:E78)</f>
        <v>454350</v>
      </c>
      <c r="F79" s="207">
        <f>(E79-G79)*100/E79</f>
        <v>17.59656652360515</v>
      </c>
      <c r="G79" s="99">
        <f>SUM(G77:G78)</f>
        <v>374400</v>
      </c>
    </row>
    <row r="80" spans="1:7" ht="23.25">
      <c r="A80" s="98" t="s">
        <v>86</v>
      </c>
      <c r="B80" s="99">
        <f>B76+B79</f>
        <v>1237114.6400000001</v>
      </c>
      <c r="C80" s="104">
        <f>C76+C79</f>
        <v>1137056.66</v>
      </c>
      <c r="D80" s="104">
        <f>D76+D79</f>
        <v>1169600.74</v>
      </c>
      <c r="E80" s="104">
        <f>E76+E79</f>
        <v>1352950</v>
      </c>
      <c r="F80" s="207">
        <f>(E80-G80)*100/E80</f>
        <v>18.740529953065522</v>
      </c>
      <c r="G80" s="104">
        <f>G76+G79</f>
        <v>1099400</v>
      </c>
    </row>
    <row r="81" spans="1:7" ht="23.25">
      <c r="A81" s="98" t="s">
        <v>221</v>
      </c>
      <c r="B81" s="99">
        <f>B80</f>
        <v>1237114.6400000001</v>
      </c>
      <c r="C81" s="104">
        <f>C80</f>
        <v>1137056.66</v>
      </c>
      <c r="D81" s="104">
        <f>D80</f>
        <v>1169600.74</v>
      </c>
      <c r="E81" s="104">
        <f>E80</f>
        <v>1352950</v>
      </c>
      <c r="F81" s="207">
        <f>(E81-G81)*100/E81</f>
        <v>18.740529953065522</v>
      </c>
      <c r="G81" s="104">
        <f>G80</f>
        <v>1099400</v>
      </c>
    </row>
    <row r="82" spans="1:7" ht="23.25">
      <c r="A82" s="220" t="s">
        <v>181</v>
      </c>
      <c r="B82" s="203"/>
      <c r="C82" s="217"/>
      <c r="D82" s="217"/>
      <c r="E82" s="217"/>
      <c r="F82" s="204"/>
      <c r="G82" s="217"/>
    </row>
    <row r="83" spans="1:7" ht="26.25" customHeight="1">
      <c r="A83" s="221" t="s">
        <v>337</v>
      </c>
      <c r="B83" s="217"/>
      <c r="C83" s="222"/>
      <c r="D83" s="222">
        <v>52000</v>
      </c>
      <c r="E83" s="222"/>
      <c r="F83" s="47"/>
      <c r="G83" s="222"/>
    </row>
    <row r="84" spans="1:7" ht="26.25" customHeight="1">
      <c r="A84" s="223" t="s">
        <v>335</v>
      </c>
      <c r="B84" s="137"/>
      <c r="C84" s="137"/>
      <c r="D84" s="137"/>
      <c r="E84" s="137"/>
      <c r="F84" s="47"/>
      <c r="G84" s="137"/>
    </row>
    <row r="85" spans="1:7" ht="26.25" customHeight="1">
      <c r="A85" s="224" t="s">
        <v>344</v>
      </c>
      <c r="B85" s="137">
        <v>137000</v>
      </c>
      <c r="C85" s="137"/>
      <c r="D85" s="137"/>
      <c r="E85" s="137">
        <v>0</v>
      </c>
      <c r="F85" s="47">
        <v>0</v>
      </c>
      <c r="G85" s="137">
        <v>0</v>
      </c>
    </row>
    <row r="86" spans="1:7" ht="26.25" customHeight="1">
      <c r="A86" s="224" t="s">
        <v>345</v>
      </c>
      <c r="B86" s="137">
        <v>44500</v>
      </c>
      <c r="C86" s="137"/>
      <c r="D86" s="137"/>
      <c r="E86" s="137">
        <v>0</v>
      </c>
      <c r="F86" s="47">
        <v>0</v>
      </c>
      <c r="G86" s="137">
        <v>0</v>
      </c>
    </row>
    <row r="87" spans="1:7" ht="26.25" customHeight="1">
      <c r="A87" s="225" t="s">
        <v>346</v>
      </c>
      <c r="B87" s="138">
        <v>98000</v>
      </c>
      <c r="C87" s="138"/>
      <c r="D87" s="138"/>
      <c r="E87" s="138">
        <v>0</v>
      </c>
      <c r="F87" s="47">
        <v>0</v>
      </c>
      <c r="G87" s="138">
        <v>0</v>
      </c>
    </row>
    <row r="88" spans="1:7" ht="26.25" customHeight="1">
      <c r="A88" s="143" t="s">
        <v>336</v>
      </c>
      <c r="B88" s="103">
        <f>SUM(B84:B87)</f>
        <v>279500</v>
      </c>
      <c r="C88" s="103">
        <f>SUM(C84:C87)</f>
        <v>0</v>
      </c>
      <c r="D88" s="103">
        <f>SUM(D83:D87)</f>
        <v>52000</v>
      </c>
      <c r="E88" s="226">
        <f>SUM(E85:E87)</f>
        <v>0</v>
      </c>
      <c r="F88" s="227">
        <v>0</v>
      </c>
      <c r="G88" s="226">
        <f>SUM(G85:G87)</f>
        <v>0</v>
      </c>
    </row>
    <row r="89" spans="1:7" ht="23.25">
      <c r="A89" s="88"/>
      <c r="B89" s="39"/>
      <c r="C89" s="39"/>
      <c r="D89" s="39"/>
      <c r="E89" s="44"/>
      <c r="F89" s="76"/>
      <c r="G89" s="44"/>
    </row>
    <row r="90" spans="1:7" ht="23.25">
      <c r="A90" s="9"/>
      <c r="B90" s="40"/>
      <c r="C90" s="40"/>
      <c r="D90" s="40"/>
      <c r="E90" s="45"/>
      <c r="F90" s="77"/>
      <c r="G90" s="45"/>
    </row>
    <row r="91" spans="1:7" ht="23.25">
      <c r="A91" s="9"/>
      <c r="B91" s="40"/>
      <c r="C91" s="40"/>
      <c r="D91" s="40"/>
      <c r="E91" s="45"/>
      <c r="F91" s="77"/>
      <c r="G91" s="45"/>
    </row>
    <row r="92" spans="1:7" ht="23.25">
      <c r="A92" s="9"/>
      <c r="B92" s="40"/>
      <c r="C92" s="40"/>
      <c r="D92" s="40"/>
      <c r="E92" s="45"/>
      <c r="F92" s="77"/>
      <c r="G92" s="45"/>
    </row>
    <row r="93" spans="1:8" ht="23.25">
      <c r="A93" s="9"/>
      <c r="B93" s="40"/>
      <c r="C93" s="40"/>
      <c r="D93" s="40"/>
      <c r="E93" s="45"/>
      <c r="F93" s="77"/>
      <c r="G93" s="45"/>
      <c r="H93" s="101">
        <v>44</v>
      </c>
    </row>
    <row r="94" spans="1:7" ht="22.5" customHeight="1">
      <c r="A94" s="106" t="s">
        <v>54</v>
      </c>
      <c r="B94" s="58"/>
      <c r="C94" s="58"/>
      <c r="D94" s="58"/>
      <c r="E94" s="58"/>
      <c r="F94" s="83"/>
      <c r="G94" s="58"/>
    </row>
    <row r="95" spans="1:7" ht="22.5" customHeight="1">
      <c r="A95" s="107" t="s">
        <v>55</v>
      </c>
      <c r="B95" s="59"/>
      <c r="C95" s="59"/>
      <c r="D95" s="59"/>
      <c r="E95" s="59"/>
      <c r="F95" s="47"/>
      <c r="G95" s="59"/>
    </row>
    <row r="96" spans="1:7" ht="22.5" customHeight="1">
      <c r="A96" s="107" t="s">
        <v>159</v>
      </c>
      <c r="B96" s="59"/>
      <c r="C96" s="59"/>
      <c r="D96" s="59"/>
      <c r="E96" s="59"/>
      <c r="F96" s="47"/>
      <c r="G96" s="59"/>
    </row>
    <row r="97" spans="1:7" ht="23.25">
      <c r="A97" s="114" t="s">
        <v>280</v>
      </c>
      <c r="B97" s="59">
        <v>617560</v>
      </c>
      <c r="C97" s="59">
        <v>737680</v>
      </c>
      <c r="D97" s="59">
        <v>684000</v>
      </c>
      <c r="E97" s="59">
        <v>532000</v>
      </c>
      <c r="F97" s="47">
        <f aca="true" t="shared" si="0" ref="F97:F103">(E97-G97)*100/E97</f>
        <v>0</v>
      </c>
      <c r="G97" s="59">
        <v>532000</v>
      </c>
    </row>
    <row r="98" spans="1:7" ht="23.25">
      <c r="A98" s="114" t="s">
        <v>281</v>
      </c>
      <c r="B98" s="59">
        <v>10000</v>
      </c>
      <c r="C98" s="59"/>
      <c r="D98" s="59"/>
      <c r="E98" s="59">
        <v>10000</v>
      </c>
      <c r="F98" s="47">
        <f t="shared" si="0"/>
        <v>0</v>
      </c>
      <c r="G98" s="59">
        <v>10000</v>
      </c>
    </row>
    <row r="99" spans="1:7" ht="23.25">
      <c r="A99" s="114" t="s">
        <v>282</v>
      </c>
      <c r="B99" s="59">
        <v>25000</v>
      </c>
      <c r="C99" s="59"/>
      <c r="D99" s="59"/>
      <c r="E99" s="59">
        <v>20000</v>
      </c>
      <c r="F99" s="47">
        <f t="shared" si="0"/>
        <v>0</v>
      </c>
      <c r="G99" s="59">
        <v>20000</v>
      </c>
    </row>
    <row r="100" spans="1:7" ht="22.5" customHeight="1">
      <c r="A100" s="114" t="s">
        <v>283</v>
      </c>
      <c r="B100" s="59">
        <v>30000</v>
      </c>
      <c r="C100" s="59"/>
      <c r="D100" s="59"/>
      <c r="E100" s="59">
        <v>20000</v>
      </c>
      <c r="F100" s="47">
        <f t="shared" si="0"/>
        <v>0</v>
      </c>
      <c r="G100" s="59">
        <v>20000</v>
      </c>
    </row>
    <row r="101" spans="1:7" ht="23.25">
      <c r="A101" s="114" t="s">
        <v>284</v>
      </c>
      <c r="B101" s="59">
        <v>20000</v>
      </c>
      <c r="C101" s="59"/>
      <c r="D101" s="59"/>
      <c r="E101" s="59">
        <v>20000</v>
      </c>
      <c r="F101" s="47">
        <f t="shared" si="0"/>
        <v>0</v>
      </c>
      <c r="G101" s="59">
        <v>20000</v>
      </c>
    </row>
    <row r="102" spans="1:7" ht="23.25">
      <c r="A102" s="114" t="s">
        <v>285</v>
      </c>
      <c r="B102" s="59">
        <v>17500</v>
      </c>
      <c r="C102" s="59"/>
      <c r="D102" s="59"/>
      <c r="E102" s="59">
        <v>20000</v>
      </c>
      <c r="F102" s="47">
        <f t="shared" si="0"/>
        <v>0</v>
      </c>
      <c r="G102" s="59">
        <v>20000</v>
      </c>
    </row>
    <row r="103" spans="1:7" ht="23.25">
      <c r="A103" s="114" t="s">
        <v>286</v>
      </c>
      <c r="B103" s="228">
        <v>10000</v>
      </c>
      <c r="C103" s="228"/>
      <c r="D103" s="228"/>
      <c r="E103" s="228">
        <v>10000</v>
      </c>
      <c r="F103" s="47">
        <f t="shared" si="0"/>
        <v>0</v>
      </c>
      <c r="G103" s="228">
        <v>10000</v>
      </c>
    </row>
    <row r="104" spans="1:7" ht="23.25">
      <c r="A104" s="114" t="s">
        <v>210</v>
      </c>
      <c r="B104" s="228"/>
      <c r="C104" s="228"/>
      <c r="D104" s="228"/>
      <c r="E104" s="228"/>
      <c r="F104" s="47"/>
      <c r="G104" s="228"/>
    </row>
    <row r="105" spans="1:7" ht="23.25">
      <c r="A105" s="114" t="s">
        <v>357</v>
      </c>
      <c r="B105" s="228">
        <v>0</v>
      </c>
      <c r="C105" s="228"/>
      <c r="D105" s="228"/>
      <c r="E105" s="228"/>
      <c r="F105" s="47">
        <v>0</v>
      </c>
      <c r="G105" s="228"/>
    </row>
    <row r="106" spans="1:7" ht="21.75" customHeight="1">
      <c r="A106" s="114" t="s">
        <v>358</v>
      </c>
      <c r="B106" s="59">
        <v>0</v>
      </c>
      <c r="C106" s="59"/>
      <c r="D106" s="59"/>
      <c r="E106" s="59"/>
      <c r="F106" s="47"/>
      <c r="G106" s="59"/>
    </row>
    <row r="107" spans="1:7" ht="23.25">
      <c r="A107" s="114" t="s">
        <v>360</v>
      </c>
      <c r="B107" s="59"/>
      <c r="C107" s="59"/>
      <c r="D107" s="59"/>
      <c r="E107" s="59">
        <v>0</v>
      </c>
      <c r="F107" s="47"/>
      <c r="G107" s="59"/>
    </row>
    <row r="108" spans="1:7" ht="23.25">
      <c r="A108" s="117" t="s">
        <v>359</v>
      </c>
      <c r="B108" s="72"/>
      <c r="C108" s="72"/>
      <c r="D108" s="72"/>
      <c r="E108" s="72">
        <v>0</v>
      </c>
      <c r="F108" s="201"/>
      <c r="G108" s="72">
        <v>0</v>
      </c>
    </row>
    <row r="109" spans="1:7" ht="23.25">
      <c r="A109" s="143" t="s">
        <v>56</v>
      </c>
      <c r="B109" s="99">
        <f>SUM(B97:B108)</f>
        <v>730060</v>
      </c>
      <c r="C109" s="99">
        <f>SUM(C97:C108)</f>
        <v>737680</v>
      </c>
      <c r="D109" s="99">
        <f>SUM(D97:D108)</f>
        <v>684000</v>
      </c>
      <c r="E109" s="99">
        <f>SUM(E97:E106)</f>
        <v>632000</v>
      </c>
      <c r="F109" s="207">
        <f>(E109-G109)*100/E109</f>
        <v>0</v>
      </c>
      <c r="G109" s="99">
        <f>SUM(G97:G106)</f>
        <v>632000</v>
      </c>
    </row>
    <row r="110" spans="1:7" ht="23.25">
      <c r="A110" s="98" t="s">
        <v>57</v>
      </c>
      <c r="B110" s="99">
        <f>B109</f>
        <v>730060</v>
      </c>
      <c r="C110" s="99">
        <f>C109</f>
        <v>737680</v>
      </c>
      <c r="D110" s="99">
        <f>D109</f>
        <v>684000</v>
      </c>
      <c r="E110" s="99">
        <f>E109</f>
        <v>632000</v>
      </c>
      <c r="F110" s="207">
        <f>(E110-G110)*100/E110</f>
        <v>0</v>
      </c>
      <c r="G110" s="99">
        <f>G109</f>
        <v>632000</v>
      </c>
    </row>
    <row r="111" spans="1:8" ht="23.25">
      <c r="A111" s="98" t="s">
        <v>88</v>
      </c>
      <c r="B111" s="99">
        <f>B81+B110+B88</f>
        <v>2246674.64</v>
      </c>
      <c r="C111" s="99">
        <f>C81+C110+C88</f>
        <v>1874736.66</v>
      </c>
      <c r="D111" s="99">
        <f>D81+D110+D88</f>
        <v>1905600.74</v>
      </c>
      <c r="E111" s="99">
        <f>E81+E110+E88</f>
        <v>1984950</v>
      </c>
      <c r="F111" s="207">
        <f>(E111-G111)*100/E111</f>
        <v>12.773621501801053</v>
      </c>
      <c r="G111" s="99">
        <f>G81+G110+G88</f>
        <v>1731400</v>
      </c>
      <c r="H111" s="101">
        <v>45</v>
      </c>
    </row>
    <row r="112" spans="1:7" ht="21.75" customHeight="1">
      <c r="A112" s="131" t="s">
        <v>90</v>
      </c>
      <c r="B112" s="69"/>
      <c r="C112" s="69"/>
      <c r="D112" s="69"/>
      <c r="E112" s="69"/>
      <c r="F112" s="204"/>
      <c r="G112" s="69"/>
    </row>
    <row r="113" spans="1:7" ht="22.5" customHeight="1">
      <c r="A113" s="107" t="s">
        <v>54</v>
      </c>
      <c r="B113" s="59"/>
      <c r="C113" s="205"/>
      <c r="D113" s="205"/>
      <c r="E113" s="205"/>
      <c r="F113" s="47"/>
      <c r="G113" s="205"/>
    </row>
    <row r="114" spans="1:7" ht="21.75" customHeight="1">
      <c r="A114" s="107" t="s">
        <v>55</v>
      </c>
      <c r="B114" s="59"/>
      <c r="C114" s="205"/>
      <c r="D114" s="205"/>
      <c r="E114" s="205"/>
      <c r="F114" s="47"/>
      <c r="G114" s="205"/>
    </row>
    <row r="115" spans="1:7" ht="22.5" customHeight="1">
      <c r="A115" s="107" t="s">
        <v>160</v>
      </c>
      <c r="B115" s="59"/>
      <c r="C115" s="59"/>
      <c r="D115" s="59"/>
      <c r="E115" s="59"/>
      <c r="F115" s="47"/>
      <c r="G115" s="59"/>
    </row>
    <row r="116" spans="1:7" ht="23.25">
      <c r="A116" s="114" t="s">
        <v>287</v>
      </c>
      <c r="B116" s="59">
        <v>30000</v>
      </c>
      <c r="C116" s="59">
        <v>30000</v>
      </c>
      <c r="D116" s="59">
        <v>30000</v>
      </c>
      <c r="E116" s="59">
        <v>45000</v>
      </c>
      <c r="F116" s="47">
        <f>(E116-G116)*100/E116</f>
        <v>0</v>
      </c>
      <c r="G116" s="59">
        <v>45000</v>
      </c>
    </row>
    <row r="117" spans="1:7" ht="21.75" customHeight="1">
      <c r="A117" s="114" t="s">
        <v>235</v>
      </c>
      <c r="B117" s="59"/>
      <c r="C117" s="59"/>
      <c r="D117" s="59"/>
      <c r="E117" s="59"/>
      <c r="F117" s="47"/>
      <c r="G117" s="59"/>
    </row>
    <row r="118" spans="1:7" ht="21.75" customHeight="1">
      <c r="A118" s="114" t="s">
        <v>288</v>
      </c>
      <c r="B118" s="59">
        <v>15000</v>
      </c>
      <c r="C118" s="59">
        <v>15000</v>
      </c>
      <c r="D118" s="59">
        <v>15000</v>
      </c>
      <c r="E118" s="59">
        <v>0</v>
      </c>
      <c r="F118" s="47"/>
      <c r="G118" s="59"/>
    </row>
    <row r="119" spans="1:7" ht="23.25">
      <c r="A119" s="114" t="s">
        <v>289</v>
      </c>
      <c r="B119" s="59">
        <v>20000</v>
      </c>
      <c r="C119" s="59">
        <v>20000</v>
      </c>
      <c r="D119" s="59">
        <v>20000</v>
      </c>
      <c r="E119" s="59">
        <v>0</v>
      </c>
      <c r="F119" s="47">
        <v>0</v>
      </c>
      <c r="G119" s="59">
        <v>10000</v>
      </c>
    </row>
    <row r="120" spans="1:7" ht="23.25">
      <c r="A120" s="117" t="s">
        <v>290</v>
      </c>
      <c r="B120" s="72">
        <v>10000</v>
      </c>
      <c r="C120" s="72">
        <v>10000</v>
      </c>
      <c r="D120" s="72">
        <v>10000</v>
      </c>
      <c r="E120" s="72">
        <v>10000</v>
      </c>
      <c r="F120" s="201">
        <f>(E120-G120)*100/E120</f>
        <v>0</v>
      </c>
      <c r="G120" s="72">
        <v>10000</v>
      </c>
    </row>
    <row r="121" spans="1:7" ht="20.25" customHeight="1">
      <c r="A121" s="143" t="s">
        <v>56</v>
      </c>
      <c r="B121" s="99">
        <f>SUM(B116:B120)</f>
        <v>75000</v>
      </c>
      <c r="C121" s="99">
        <f>SUM(C116:C120)</f>
        <v>75000</v>
      </c>
      <c r="D121" s="99">
        <f>SUM(D116:D120)</f>
        <v>75000</v>
      </c>
      <c r="E121" s="99">
        <f>SUM(E116:E120)</f>
        <v>55000</v>
      </c>
      <c r="F121" s="202">
        <f>(E121-G121)*100/E121</f>
        <v>-18.181818181818183</v>
      </c>
      <c r="G121" s="99">
        <f>SUM(G116:G120)</f>
        <v>65000</v>
      </c>
    </row>
    <row r="122" spans="1:7" ht="20.25" customHeight="1">
      <c r="A122" s="98" t="s">
        <v>89</v>
      </c>
      <c r="B122" s="99">
        <f aca="true" t="shared" si="1" ref="B122:E123">B121</f>
        <v>75000</v>
      </c>
      <c r="C122" s="99">
        <f t="shared" si="1"/>
        <v>75000</v>
      </c>
      <c r="D122" s="99">
        <f t="shared" si="1"/>
        <v>75000</v>
      </c>
      <c r="E122" s="99">
        <f t="shared" si="1"/>
        <v>55000</v>
      </c>
      <c r="F122" s="202">
        <f>(E122-G122)*100/E122</f>
        <v>-18.181818181818183</v>
      </c>
      <c r="G122" s="99">
        <f>G121</f>
        <v>65000</v>
      </c>
    </row>
    <row r="123" spans="1:7" ht="20.25" customHeight="1">
      <c r="A123" s="98" t="s">
        <v>91</v>
      </c>
      <c r="B123" s="99">
        <f t="shared" si="1"/>
        <v>75000</v>
      </c>
      <c r="C123" s="99">
        <f t="shared" si="1"/>
        <v>75000</v>
      </c>
      <c r="D123" s="99">
        <f t="shared" si="1"/>
        <v>75000</v>
      </c>
      <c r="E123" s="99">
        <f t="shared" si="1"/>
        <v>55000</v>
      </c>
      <c r="F123" s="202">
        <f>(E123-G123)*100/E123</f>
        <v>-18.181818181818183</v>
      </c>
      <c r="G123" s="99">
        <f>G122</f>
        <v>65000</v>
      </c>
    </row>
    <row r="124" spans="1:7" ht="20.25" customHeight="1">
      <c r="A124" s="106" t="s">
        <v>92</v>
      </c>
      <c r="B124" s="58"/>
      <c r="C124" s="58"/>
      <c r="D124" s="58"/>
      <c r="E124" s="58"/>
      <c r="F124" s="204"/>
      <c r="G124" s="58"/>
    </row>
    <row r="125" spans="1:7" ht="20.25" customHeight="1">
      <c r="A125" s="107" t="s">
        <v>222</v>
      </c>
      <c r="B125" s="59"/>
      <c r="C125" s="59"/>
      <c r="D125" s="59"/>
      <c r="E125" s="59"/>
      <c r="F125" s="47"/>
      <c r="G125" s="59"/>
    </row>
    <row r="126" spans="1:7" ht="20.25" customHeight="1">
      <c r="A126" s="107" t="s">
        <v>26</v>
      </c>
      <c r="B126" s="59"/>
      <c r="C126" s="59"/>
      <c r="D126" s="59"/>
      <c r="E126" s="59"/>
      <c r="F126" s="47"/>
      <c r="G126" s="59"/>
    </row>
    <row r="127" spans="1:7" ht="22.5" customHeight="1">
      <c r="A127" s="114" t="s">
        <v>193</v>
      </c>
      <c r="B127" s="59"/>
      <c r="C127" s="59"/>
      <c r="D127" s="59"/>
      <c r="E127" s="59"/>
      <c r="F127" s="47"/>
      <c r="G127" s="59"/>
    </row>
    <row r="128" spans="1:7" ht="22.5" customHeight="1">
      <c r="A128" s="229" t="s">
        <v>361</v>
      </c>
      <c r="B128" s="72">
        <v>0</v>
      </c>
      <c r="C128" s="72">
        <v>35000</v>
      </c>
      <c r="D128" s="72"/>
      <c r="E128" s="72">
        <v>0</v>
      </c>
      <c r="F128" s="201"/>
      <c r="G128" s="72"/>
    </row>
    <row r="129" spans="1:7" ht="21.75" customHeight="1">
      <c r="A129" s="143" t="s">
        <v>56</v>
      </c>
      <c r="B129" s="124">
        <v>0</v>
      </c>
      <c r="C129" s="53">
        <f aca="true" t="shared" si="2" ref="C129:E130">C128</f>
        <v>35000</v>
      </c>
      <c r="D129" s="53">
        <f t="shared" si="2"/>
        <v>0</v>
      </c>
      <c r="E129" s="53">
        <f t="shared" si="2"/>
        <v>0</v>
      </c>
      <c r="F129" s="202"/>
      <c r="G129" s="53">
        <f>G128</f>
        <v>0</v>
      </c>
    </row>
    <row r="130" spans="1:8" ht="21.75" customHeight="1">
      <c r="A130" s="98" t="s">
        <v>221</v>
      </c>
      <c r="B130" s="112">
        <v>0</v>
      </c>
      <c r="C130" s="99">
        <f t="shared" si="2"/>
        <v>35000</v>
      </c>
      <c r="D130" s="99">
        <f t="shared" si="2"/>
        <v>0</v>
      </c>
      <c r="E130" s="99">
        <f t="shared" si="2"/>
        <v>0</v>
      </c>
      <c r="F130" s="202"/>
      <c r="G130" s="99">
        <f>G129</f>
        <v>0</v>
      </c>
      <c r="H130" s="101">
        <v>46</v>
      </c>
    </row>
    <row r="131" spans="1:7" ht="23.25">
      <c r="A131" s="106" t="s">
        <v>54</v>
      </c>
      <c r="B131" s="58"/>
      <c r="C131" s="82"/>
      <c r="D131" s="82"/>
      <c r="E131" s="82"/>
      <c r="F131" s="204"/>
      <c r="G131" s="82"/>
    </row>
    <row r="132" spans="1:7" ht="23.25">
      <c r="A132" s="107" t="s">
        <v>55</v>
      </c>
      <c r="B132" s="59"/>
      <c r="C132" s="59"/>
      <c r="D132" s="59"/>
      <c r="E132" s="59"/>
      <c r="F132" s="47"/>
      <c r="G132" s="59"/>
    </row>
    <row r="133" spans="1:7" ht="23.25">
      <c r="A133" s="114" t="s">
        <v>161</v>
      </c>
      <c r="B133" s="59"/>
      <c r="C133" s="59"/>
      <c r="D133" s="59"/>
      <c r="E133" s="59"/>
      <c r="F133" s="47"/>
      <c r="G133" s="59"/>
    </row>
    <row r="134" spans="1:7" ht="23.25">
      <c r="A134" s="114" t="s">
        <v>291</v>
      </c>
      <c r="B134" s="59">
        <v>10000</v>
      </c>
      <c r="C134" s="59"/>
      <c r="D134" s="59"/>
      <c r="E134" s="59">
        <v>0</v>
      </c>
      <c r="F134" s="47">
        <v>0</v>
      </c>
      <c r="G134" s="59">
        <v>0</v>
      </c>
    </row>
    <row r="135" spans="1:7" ht="23.25">
      <c r="A135" s="114" t="s">
        <v>292</v>
      </c>
      <c r="B135" s="59">
        <v>10000</v>
      </c>
      <c r="C135" s="59"/>
      <c r="D135" s="59">
        <v>10000</v>
      </c>
      <c r="E135" s="59">
        <v>10000</v>
      </c>
      <c r="F135" s="47">
        <f aca="true" t="shared" si="3" ref="F135:F140">(E135-G135)*100/E135</f>
        <v>0</v>
      </c>
      <c r="G135" s="59">
        <v>10000</v>
      </c>
    </row>
    <row r="136" spans="1:7" ht="23.25">
      <c r="A136" s="117" t="s">
        <v>293</v>
      </c>
      <c r="B136" s="72">
        <v>20000</v>
      </c>
      <c r="C136" s="72"/>
      <c r="D136" s="72">
        <v>20000</v>
      </c>
      <c r="E136" s="72">
        <v>20000</v>
      </c>
      <c r="F136" s="201">
        <f t="shared" si="3"/>
        <v>0</v>
      </c>
      <c r="G136" s="72">
        <v>20000</v>
      </c>
    </row>
    <row r="137" spans="1:7" ht="23.25">
      <c r="A137" s="143" t="s">
        <v>56</v>
      </c>
      <c r="B137" s="99">
        <f>SUM(B134:B136)</f>
        <v>40000</v>
      </c>
      <c r="C137" s="99">
        <f>SUM(C134:C136)</f>
        <v>0</v>
      </c>
      <c r="D137" s="99">
        <f>SUM(D134:D136)</f>
        <v>30000</v>
      </c>
      <c r="E137" s="99">
        <f>SUM(E134:E136)</f>
        <v>30000</v>
      </c>
      <c r="F137" s="207">
        <f t="shared" si="3"/>
        <v>0</v>
      </c>
      <c r="G137" s="99">
        <f>SUM(G134:G136)</f>
        <v>30000</v>
      </c>
    </row>
    <row r="138" spans="1:8" ht="23.25">
      <c r="A138" s="98" t="s">
        <v>57</v>
      </c>
      <c r="B138" s="99">
        <f>B137</f>
        <v>40000</v>
      </c>
      <c r="C138" s="99">
        <f>C137</f>
        <v>0</v>
      </c>
      <c r="D138" s="99">
        <f>D137</f>
        <v>30000</v>
      </c>
      <c r="E138" s="99">
        <f>E137</f>
        <v>30000</v>
      </c>
      <c r="F138" s="207">
        <f t="shared" si="3"/>
        <v>0</v>
      </c>
      <c r="G138" s="99">
        <f>G137</f>
        <v>30000</v>
      </c>
      <c r="H138" s="101">
        <v>47</v>
      </c>
    </row>
    <row r="139" spans="1:7" ht="23.25">
      <c r="A139" s="98" t="s">
        <v>93</v>
      </c>
      <c r="B139" s="99">
        <f>B138+B128</f>
        <v>40000</v>
      </c>
      <c r="C139" s="99">
        <f>C138+C128</f>
        <v>35000</v>
      </c>
      <c r="D139" s="99">
        <f>D138+D128</f>
        <v>30000</v>
      </c>
      <c r="E139" s="99">
        <f>E138+E128</f>
        <v>30000</v>
      </c>
      <c r="F139" s="207">
        <f t="shared" si="3"/>
        <v>0</v>
      </c>
      <c r="G139" s="99">
        <f>G138+G128</f>
        <v>30000</v>
      </c>
    </row>
    <row r="140" spans="1:8" ht="23.25">
      <c r="A140" s="98" t="s">
        <v>94</v>
      </c>
      <c r="B140" s="99">
        <f>B139+B123+B111+B63</f>
        <v>5734646.970000001</v>
      </c>
      <c r="C140" s="99">
        <f>C63+C111+C123+C139</f>
        <v>5044966.49</v>
      </c>
      <c r="D140" s="99">
        <f>D63+D111+D123+D139</f>
        <v>4937486.99</v>
      </c>
      <c r="E140" s="99">
        <f>E63+E111+E123+E139</f>
        <v>5668470</v>
      </c>
      <c r="F140" s="207">
        <f t="shared" si="3"/>
        <v>3.796262483527301</v>
      </c>
      <c r="G140" s="99">
        <f>G63+G111+G123+G139</f>
        <v>5453280</v>
      </c>
      <c r="H140" s="230">
        <f>G140</f>
        <v>5453280</v>
      </c>
    </row>
    <row r="187" spans="2:7" ht="23.25" customHeight="1">
      <c r="B187" s="101"/>
      <c r="C187" s="101"/>
      <c r="D187" s="101"/>
      <c r="E187" s="101"/>
      <c r="F187" s="101"/>
      <c r="G187" s="101"/>
    </row>
    <row r="188" spans="2:7" ht="24" customHeight="1">
      <c r="B188" s="101"/>
      <c r="C188" s="101"/>
      <c r="D188" s="101"/>
      <c r="E188" s="101"/>
      <c r="F188" s="101"/>
      <c r="G188" s="101"/>
    </row>
    <row r="189" spans="2:7" ht="24" customHeight="1">
      <c r="B189" s="101"/>
      <c r="C189" s="101"/>
      <c r="D189" s="101"/>
      <c r="E189" s="101"/>
      <c r="F189" s="101"/>
      <c r="G189" s="101"/>
    </row>
    <row r="190" spans="2:7" ht="24.75" customHeight="1">
      <c r="B190" s="101"/>
      <c r="C190" s="101"/>
      <c r="D190" s="101"/>
      <c r="E190" s="101"/>
      <c r="F190" s="101"/>
      <c r="G190" s="101"/>
    </row>
  </sheetData>
  <sheetProtection/>
  <mergeCells count="5">
    <mergeCell ref="A1:G1"/>
    <mergeCell ref="A2:G2"/>
    <mergeCell ref="A3:G3"/>
    <mergeCell ref="B4:D4"/>
    <mergeCell ref="E4:G4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0">
      <selection activeCell="H54" sqref="H54"/>
    </sheetView>
  </sheetViews>
  <sheetFormatPr defaultColWidth="9.140625" defaultRowHeight="15"/>
  <cols>
    <col min="1" max="1" width="51.421875" style="101" customWidth="1"/>
    <col min="2" max="2" width="12.28125" style="151" customWidth="1"/>
    <col min="3" max="3" width="12.421875" style="151" customWidth="1"/>
    <col min="4" max="4" width="14.421875" style="151" customWidth="1"/>
    <col min="5" max="5" width="13.421875" style="151" customWidth="1"/>
    <col min="6" max="6" width="8.8515625" style="231" customWidth="1"/>
    <col min="7" max="7" width="15.140625" style="151" customWidth="1"/>
    <col min="8" max="8" width="14.140625" style="101" bestFit="1" customWidth="1"/>
    <col min="9" max="16384" width="9.00390625" style="101" customWidth="1"/>
  </cols>
  <sheetData>
    <row r="1" spans="1:7" ht="23.25">
      <c r="A1" s="310" t="s">
        <v>2</v>
      </c>
      <c r="B1" s="310"/>
      <c r="C1" s="310"/>
      <c r="D1" s="310"/>
      <c r="E1" s="310"/>
      <c r="F1" s="310"/>
      <c r="G1" s="310"/>
    </row>
    <row r="2" spans="1:7" ht="23.25">
      <c r="A2" s="310" t="s">
        <v>411</v>
      </c>
      <c r="B2" s="310"/>
      <c r="C2" s="310"/>
      <c r="D2" s="310"/>
      <c r="E2" s="310"/>
      <c r="F2" s="310"/>
      <c r="G2" s="310"/>
    </row>
    <row r="3" spans="1:7" ht="23.25">
      <c r="A3" s="310" t="s">
        <v>208</v>
      </c>
      <c r="B3" s="310"/>
      <c r="C3" s="310"/>
      <c r="D3" s="310"/>
      <c r="E3" s="310"/>
      <c r="F3" s="310"/>
      <c r="G3" s="310"/>
    </row>
    <row r="4" spans="1:7" ht="23.25">
      <c r="A4" s="102" t="s">
        <v>4</v>
      </c>
      <c r="B4" s="324" t="s">
        <v>3</v>
      </c>
      <c r="C4" s="325"/>
      <c r="D4" s="326"/>
      <c r="E4" s="313" t="s">
        <v>0</v>
      </c>
      <c r="F4" s="314"/>
      <c r="G4" s="315"/>
    </row>
    <row r="5" spans="1:7" ht="23.25">
      <c r="A5" s="52"/>
      <c r="B5" s="103" t="s">
        <v>229</v>
      </c>
      <c r="C5" s="103" t="s">
        <v>348</v>
      </c>
      <c r="D5" s="103" t="s">
        <v>373</v>
      </c>
      <c r="E5" s="104" t="s">
        <v>376</v>
      </c>
      <c r="F5" s="105" t="s">
        <v>1</v>
      </c>
      <c r="G5" s="103" t="s">
        <v>410</v>
      </c>
    </row>
    <row r="6" spans="1:7" ht="23.25">
      <c r="A6" s="106" t="s">
        <v>95</v>
      </c>
      <c r="B6" s="58"/>
      <c r="C6" s="58"/>
      <c r="D6" s="58"/>
      <c r="E6" s="58"/>
      <c r="F6" s="83"/>
      <c r="G6" s="58"/>
    </row>
    <row r="7" spans="1:7" ht="23.25">
      <c r="A7" s="107" t="s">
        <v>97</v>
      </c>
      <c r="B7" s="59"/>
      <c r="C7" s="59"/>
      <c r="D7" s="59"/>
      <c r="E7" s="59"/>
      <c r="F7" s="47"/>
      <c r="G7" s="59"/>
    </row>
    <row r="8" spans="1:7" ht="23.25">
      <c r="A8" s="107" t="s">
        <v>213</v>
      </c>
      <c r="B8" s="59"/>
      <c r="C8" s="59"/>
      <c r="D8" s="59"/>
      <c r="E8" s="59"/>
      <c r="F8" s="47"/>
      <c r="G8" s="59"/>
    </row>
    <row r="9" spans="1:7" ht="23.25">
      <c r="A9" s="107" t="s">
        <v>26</v>
      </c>
      <c r="B9" s="59"/>
      <c r="C9" s="205"/>
      <c r="D9" s="205"/>
      <c r="E9" s="205"/>
      <c r="F9" s="47"/>
      <c r="G9" s="205"/>
    </row>
    <row r="10" spans="1:7" ht="23.25">
      <c r="A10" s="107" t="s">
        <v>420</v>
      </c>
      <c r="B10" s="59"/>
      <c r="C10" s="205"/>
      <c r="D10" s="205"/>
      <c r="E10" s="205"/>
      <c r="F10" s="47"/>
      <c r="G10" s="205"/>
    </row>
    <row r="11" spans="1:7" ht="23.25">
      <c r="A11" s="114" t="s">
        <v>421</v>
      </c>
      <c r="B11" s="59"/>
      <c r="C11" s="205"/>
      <c r="D11" s="205"/>
      <c r="E11" s="205"/>
      <c r="F11" s="47"/>
      <c r="G11" s="59">
        <v>120000</v>
      </c>
    </row>
    <row r="12" spans="1:7" ht="23.25">
      <c r="A12" s="132" t="s">
        <v>147</v>
      </c>
      <c r="B12" s="99">
        <f>SUM(B6:B11)</f>
        <v>0</v>
      </c>
      <c r="C12" s="99">
        <f>SUM(C6:C11)</f>
        <v>0</v>
      </c>
      <c r="D12" s="99">
        <f>SUM(D6:D11)</f>
        <v>0</v>
      </c>
      <c r="E12" s="99">
        <f>SUM(E7:E11)</f>
        <v>0</v>
      </c>
      <c r="F12" s="207">
        <v>0</v>
      </c>
      <c r="G12" s="99">
        <f>SUM(G7:G11)</f>
        <v>120000</v>
      </c>
    </row>
    <row r="13" spans="1:7" ht="23.25">
      <c r="A13" s="107" t="s">
        <v>383</v>
      </c>
      <c r="B13" s="59"/>
      <c r="C13" s="205"/>
      <c r="D13" s="205"/>
      <c r="E13" s="205"/>
      <c r="F13" s="47"/>
      <c r="G13" s="205"/>
    </row>
    <row r="14" spans="1:7" ht="23.25">
      <c r="A14" s="114" t="s">
        <v>34</v>
      </c>
      <c r="B14" s="59"/>
      <c r="C14" s="59"/>
      <c r="D14" s="59"/>
      <c r="E14" s="59">
        <v>0</v>
      </c>
      <c r="F14" s="47">
        <v>0</v>
      </c>
      <c r="G14" s="59">
        <v>0</v>
      </c>
    </row>
    <row r="15" spans="1:7" ht="23.25">
      <c r="A15" s="114" t="s">
        <v>384</v>
      </c>
      <c r="B15" s="59"/>
      <c r="C15" s="59"/>
      <c r="D15" s="59"/>
      <c r="E15" s="59">
        <v>20000</v>
      </c>
      <c r="F15" s="47"/>
      <c r="G15" s="59">
        <v>40000</v>
      </c>
    </row>
    <row r="16" spans="1:7" ht="23.25">
      <c r="A16" s="129" t="s">
        <v>212</v>
      </c>
      <c r="B16" s="59"/>
      <c r="C16" s="59"/>
      <c r="D16" s="59">
        <v>13000</v>
      </c>
      <c r="E16" s="59"/>
      <c r="F16" s="47"/>
      <c r="G16" s="59"/>
    </row>
    <row r="17" spans="1:7" ht="23.25">
      <c r="A17" s="114" t="s">
        <v>362</v>
      </c>
      <c r="B17" s="59"/>
      <c r="C17" s="59">
        <v>44360</v>
      </c>
      <c r="D17" s="59"/>
      <c r="E17" s="59"/>
      <c r="F17" s="47"/>
      <c r="G17" s="59"/>
    </row>
    <row r="18" spans="1:7" ht="23.25">
      <c r="A18" s="114" t="s">
        <v>363</v>
      </c>
      <c r="B18" s="59"/>
      <c r="C18" s="59">
        <v>60435</v>
      </c>
      <c r="D18" s="59">
        <v>37960</v>
      </c>
      <c r="E18" s="59">
        <v>72000</v>
      </c>
      <c r="F18" s="47"/>
      <c r="G18" s="59">
        <v>72000</v>
      </c>
    </row>
    <row r="19" spans="1:7" ht="23.25">
      <c r="A19" s="232" t="s">
        <v>402</v>
      </c>
      <c r="B19" s="119"/>
      <c r="C19" s="119"/>
      <c r="D19" s="119"/>
      <c r="E19" s="119">
        <v>15000</v>
      </c>
      <c r="F19" s="201"/>
      <c r="G19" s="119"/>
    </row>
    <row r="20" spans="1:7" ht="23.25">
      <c r="A20" s="123" t="s">
        <v>422</v>
      </c>
      <c r="B20" s="119"/>
      <c r="C20" s="119"/>
      <c r="D20" s="119"/>
      <c r="E20" s="119"/>
      <c r="F20" s="201">
        <v>0</v>
      </c>
      <c r="G20" s="119">
        <v>50000</v>
      </c>
    </row>
    <row r="21" spans="1:7" ht="23.25">
      <c r="A21" s="132" t="s">
        <v>150</v>
      </c>
      <c r="B21" s="99">
        <f>SUM(B14:B20)</f>
        <v>0</v>
      </c>
      <c r="C21" s="99">
        <f>SUM(C14:C20)</f>
        <v>104795</v>
      </c>
      <c r="D21" s="99">
        <f>SUM(D14:D20)</f>
        <v>50960</v>
      </c>
      <c r="E21" s="99">
        <f>SUM(E15:E20)</f>
        <v>107000</v>
      </c>
      <c r="F21" s="207">
        <f>(D21-G21)*100/D21</f>
        <v>-217.89638932496075</v>
      </c>
      <c r="G21" s="99">
        <f>SUM(G15:G20)</f>
        <v>162000</v>
      </c>
    </row>
    <row r="22" spans="1:7" ht="23.25">
      <c r="A22" s="91"/>
      <c r="B22" s="6"/>
      <c r="C22" s="6"/>
      <c r="D22" s="6"/>
      <c r="E22" s="6"/>
      <c r="F22" s="92"/>
      <c r="G22" s="6"/>
    </row>
    <row r="23" spans="1:8" ht="23.25">
      <c r="A23" s="73"/>
      <c r="B23" s="11"/>
      <c r="C23" s="11"/>
      <c r="D23" s="11"/>
      <c r="E23" s="11"/>
      <c r="F23" s="51"/>
      <c r="G23" s="11"/>
      <c r="H23" s="101">
        <v>48</v>
      </c>
    </row>
    <row r="24" spans="1:7" ht="23.25">
      <c r="A24" s="233" t="s">
        <v>158</v>
      </c>
      <c r="B24" s="58"/>
      <c r="C24" s="58"/>
      <c r="D24" s="58"/>
      <c r="E24" s="58"/>
      <c r="F24" s="46"/>
      <c r="G24" s="58"/>
    </row>
    <row r="25" spans="1:9" ht="23.25">
      <c r="A25" s="68" t="s">
        <v>96</v>
      </c>
      <c r="B25" s="59">
        <v>63250</v>
      </c>
      <c r="C25" s="59"/>
      <c r="D25" s="59">
        <v>39140</v>
      </c>
      <c r="E25" s="59">
        <v>50000</v>
      </c>
      <c r="F25" s="47">
        <v>0</v>
      </c>
      <c r="G25" s="59">
        <v>50000</v>
      </c>
      <c r="I25" s="234"/>
    </row>
    <row r="26" spans="1:9" ht="23.25">
      <c r="A26" s="70"/>
      <c r="B26" s="72"/>
      <c r="C26" s="72"/>
      <c r="D26" s="72"/>
      <c r="E26" s="72"/>
      <c r="F26" s="48"/>
      <c r="G26" s="72"/>
      <c r="I26" s="234"/>
    </row>
    <row r="27" spans="1:7" ht="23.25">
      <c r="A27" s="98" t="s">
        <v>151</v>
      </c>
      <c r="B27" s="99">
        <f>B25</f>
        <v>63250</v>
      </c>
      <c r="C27" s="99">
        <f>C25</f>
        <v>0</v>
      </c>
      <c r="D27" s="99">
        <f>D25</f>
        <v>39140</v>
      </c>
      <c r="E27" s="99">
        <f>E25</f>
        <v>50000</v>
      </c>
      <c r="F27" s="207">
        <v>0</v>
      </c>
      <c r="G27" s="99">
        <f>G25</f>
        <v>50000</v>
      </c>
    </row>
    <row r="28" spans="1:7" ht="23.25">
      <c r="A28" s="98" t="s">
        <v>45</v>
      </c>
      <c r="B28" s="99">
        <f>B27+B21</f>
        <v>63250</v>
      </c>
      <c r="C28" s="99">
        <f>C21+C27</f>
        <v>104795</v>
      </c>
      <c r="D28" s="99">
        <f>D21+D27</f>
        <v>90100</v>
      </c>
      <c r="E28" s="99">
        <f>E21+E27</f>
        <v>157000</v>
      </c>
      <c r="F28" s="207">
        <f>SUM(D28-G28)*100/D28</f>
        <v>-268.4794672586016</v>
      </c>
      <c r="G28" s="99">
        <f>G21+G27+G12</f>
        <v>332000</v>
      </c>
    </row>
    <row r="29" spans="1:7" ht="23.25">
      <c r="A29" s="98" t="s">
        <v>221</v>
      </c>
      <c r="B29" s="99">
        <f>B28</f>
        <v>63250</v>
      </c>
      <c r="C29" s="99">
        <f>C28</f>
        <v>104795</v>
      </c>
      <c r="D29" s="99">
        <f>D28</f>
        <v>90100</v>
      </c>
      <c r="E29" s="99">
        <f>E28</f>
        <v>157000</v>
      </c>
      <c r="F29" s="207">
        <f>SUM(D29-G29)*100/D29</f>
        <v>-268.4794672586016</v>
      </c>
      <c r="G29" s="99">
        <f>G28</f>
        <v>332000</v>
      </c>
    </row>
    <row r="30" spans="1:7" ht="23.25">
      <c r="A30" s="235" t="s">
        <v>102</v>
      </c>
      <c r="B30" s="99"/>
      <c r="C30" s="99"/>
      <c r="D30" s="99"/>
      <c r="E30" s="99"/>
      <c r="F30" s="202"/>
      <c r="G30" s="99"/>
    </row>
    <row r="31" spans="1:7" ht="23.25">
      <c r="A31" s="123" t="s">
        <v>197</v>
      </c>
      <c r="B31" s="142"/>
      <c r="C31" s="142">
        <v>220000</v>
      </c>
      <c r="D31" s="142">
        <v>220000</v>
      </c>
      <c r="E31" s="142">
        <v>220000</v>
      </c>
      <c r="F31" s="236">
        <v>0</v>
      </c>
      <c r="G31" s="142">
        <v>220000</v>
      </c>
    </row>
    <row r="32" spans="1:7" ht="23.25">
      <c r="A32" s="98" t="s">
        <v>109</v>
      </c>
      <c r="B32" s="99">
        <f aca="true" t="shared" si="0" ref="B32:E33">B31</f>
        <v>0</v>
      </c>
      <c r="C32" s="99">
        <f t="shared" si="0"/>
        <v>220000</v>
      </c>
      <c r="D32" s="99">
        <f t="shared" si="0"/>
        <v>220000</v>
      </c>
      <c r="E32" s="99">
        <f t="shared" si="0"/>
        <v>220000</v>
      </c>
      <c r="F32" s="207">
        <f>SUM(D32-G32)*100/D32</f>
        <v>0</v>
      </c>
      <c r="G32" s="99">
        <f>G31</f>
        <v>220000</v>
      </c>
    </row>
    <row r="33" spans="1:7" ht="23.25">
      <c r="A33" s="98" t="s">
        <v>57</v>
      </c>
      <c r="B33" s="99">
        <f t="shared" si="0"/>
        <v>0</v>
      </c>
      <c r="C33" s="99">
        <f t="shared" si="0"/>
        <v>220000</v>
      </c>
      <c r="D33" s="99">
        <f t="shared" si="0"/>
        <v>220000</v>
      </c>
      <c r="E33" s="99">
        <f t="shared" si="0"/>
        <v>220000</v>
      </c>
      <c r="F33" s="207">
        <f>SUM(D33-G33)*100/D33</f>
        <v>0</v>
      </c>
      <c r="G33" s="99">
        <f>G32</f>
        <v>220000</v>
      </c>
    </row>
    <row r="34" spans="1:7" ht="23.25">
      <c r="A34" s="98" t="s">
        <v>98</v>
      </c>
      <c r="B34" s="99">
        <f>B29+C36+B33</f>
        <v>63250</v>
      </c>
      <c r="C34" s="99">
        <f>C29+D36+C33</f>
        <v>324795</v>
      </c>
      <c r="D34" s="99">
        <f>D29+E36+D33</f>
        <v>310100</v>
      </c>
      <c r="E34" s="99">
        <f>E33+E29</f>
        <v>377000</v>
      </c>
      <c r="F34" s="207">
        <f>SUM(D34-G34)*100/D34</f>
        <v>-78.00709448564979</v>
      </c>
      <c r="G34" s="99">
        <f>G29+G33</f>
        <v>552000</v>
      </c>
    </row>
    <row r="35" spans="1:7" ht="23.25">
      <c r="A35" s="9"/>
      <c r="B35" s="11"/>
      <c r="C35" s="11"/>
      <c r="D35" s="11"/>
      <c r="E35" s="11"/>
      <c r="F35" s="51"/>
      <c r="G35" s="11"/>
    </row>
    <row r="36" spans="1:7" ht="23.25">
      <c r="A36" s="9"/>
      <c r="B36" s="11"/>
      <c r="C36" s="11"/>
      <c r="D36" s="11"/>
      <c r="E36" s="11"/>
      <c r="F36" s="51"/>
      <c r="G36" s="11"/>
    </row>
    <row r="37" spans="1:7" ht="23.25">
      <c r="A37" s="9"/>
      <c r="B37" s="11"/>
      <c r="C37" s="11"/>
      <c r="D37" s="11"/>
      <c r="E37" s="11"/>
      <c r="F37" s="51"/>
      <c r="G37" s="11"/>
    </row>
    <row r="38" spans="1:7" ht="23.25">
      <c r="A38" s="9"/>
      <c r="B38" s="11"/>
      <c r="C38" s="11"/>
      <c r="D38" s="11"/>
      <c r="E38" s="11"/>
      <c r="F38" s="51"/>
      <c r="G38" s="11"/>
    </row>
    <row r="39" spans="1:7" ht="23.25">
      <c r="A39" s="9"/>
      <c r="B39" s="11"/>
      <c r="C39" s="11"/>
      <c r="D39" s="11"/>
      <c r="E39" s="11"/>
      <c r="F39" s="51"/>
      <c r="G39" s="11"/>
    </row>
    <row r="40" spans="1:7" ht="23.25">
      <c r="A40" s="9"/>
      <c r="B40" s="11"/>
      <c r="C40" s="11"/>
      <c r="D40" s="11"/>
      <c r="E40" s="11"/>
      <c r="F40" s="51"/>
      <c r="G40" s="11"/>
    </row>
    <row r="41" spans="1:8" ht="23.25">
      <c r="A41" s="9"/>
      <c r="B41" s="11"/>
      <c r="C41" s="11"/>
      <c r="D41" s="11"/>
      <c r="E41" s="11"/>
      <c r="F41" s="51"/>
      <c r="G41" s="11"/>
      <c r="H41" s="101">
        <v>49</v>
      </c>
    </row>
    <row r="42" spans="1:7" ht="23.25">
      <c r="A42" s="52" t="s">
        <v>211</v>
      </c>
      <c r="B42" s="53"/>
      <c r="C42" s="53"/>
      <c r="D42" s="53"/>
      <c r="E42" s="53"/>
      <c r="F42" s="54"/>
      <c r="G42" s="53"/>
    </row>
    <row r="43" spans="1:7" ht="23.25">
      <c r="A43" s="235" t="s">
        <v>213</v>
      </c>
      <c r="B43" s="53"/>
      <c r="C43" s="53"/>
      <c r="D43" s="53"/>
      <c r="E43" s="53"/>
      <c r="F43" s="54"/>
      <c r="G43" s="53"/>
    </row>
    <row r="44" spans="1:7" ht="23.25">
      <c r="A44" s="235" t="s">
        <v>26</v>
      </c>
      <c r="B44" s="53"/>
      <c r="C44" s="53"/>
      <c r="D44" s="53"/>
      <c r="E44" s="53"/>
      <c r="F44" s="54"/>
      <c r="G44" s="53"/>
    </row>
    <row r="45" spans="1:7" ht="23.25">
      <c r="A45" s="237" t="s">
        <v>193</v>
      </c>
      <c r="B45" s="124"/>
      <c r="C45" s="53"/>
      <c r="D45" s="53"/>
      <c r="E45" s="53"/>
      <c r="F45" s="54"/>
      <c r="G45" s="53"/>
    </row>
    <row r="46" spans="1:7" ht="23.25">
      <c r="A46" s="237" t="s">
        <v>294</v>
      </c>
      <c r="B46" s="112"/>
      <c r="C46" s="53"/>
      <c r="D46" s="53"/>
      <c r="E46" s="124">
        <v>0</v>
      </c>
      <c r="F46" s="54">
        <v>0</v>
      </c>
      <c r="G46" s="124">
        <v>0</v>
      </c>
    </row>
    <row r="47" spans="1:7" ht="23.25">
      <c r="A47" s="237" t="s">
        <v>236</v>
      </c>
      <c r="B47" s="124"/>
      <c r="C47" s="53"/>
      <c r="D47" s="53"/>
      <c r="E47" s="53"/>
      <c r="F47" s="54"/>
      <c r="G47" s="53"/>
    </row>
    <row r="48" spans="1:7" ht="23.25">
      <c r="A48" s="98" t="s">
        <v>221</v>
      </c>
      <c r="B48" s="99">
        <f>B45</f>
        <v>0</v>
      </c>
      <c r="C48" s="99">
        <f>C46</f>
        <v>0</v>
      </c>
      <c r="D48" s="99">
        <f>D46</f>
        <v>0</v>
      </c>
      <c r="E48" s="99">
        <f>E46</f>
        <v>0</v>
      </c>
      <c r="F48" s="207">
        <v>0</v>
      </c>
      <c r="G48" s="99">
        <f>G46</f>
        <v>0</v>
      </c>
    </row>
    <row r="49" spans="1:7" ht="23.25">
      <c r="A49" s="235" t="s">
        <v>102</v>
      </c>
      <c r="B49" s="53"/>
      <c r="C49" s="53"/>
      <c r="D49" s="53"/>
      <c r="E49" s="53"/>
      <c r="F49" s="54"/>
      <c r="G49" s="53"/>
    </row>
    <row r="50" spans="1:7" ht="23.25">
      <c r="A50" s="123" t="s">
        <v>197</v>
      </c>
      <c r="B50" s="142"/>
      <c r="C50" s="142"/>
      <c r="D50" s="142">
        <v>0</v>
      </c>
      <c r="E50" s="142">
        <v>0</v>
      </c>
      <c r="F50" s="236">
        <v>0</v>
      </c>
      <c r="G50" s="142">
        <v>0</v>
      </c>
    </row>
    <row r="51" spans="1:7" ht="23.25">
      <c r="A51" s="98" t="s">
        <v>109</v>
      </c>
      <c r="B51" s="99">
        <f>B50</f>
        <v>0</v>
      </c>
      <c r="C51" s="99"/>
      <c r="D51" s="99">
        <f>D50</f>
        <v>0</v>
      </c>
      <c r="E51" s="99">
        <v>0</v>
      </c>
      <c r="F51" s="207">
        <v>0</v>
      </c>
      <c r="G51" s="99">
        <v>0</v>
      </c>
    </row>
    <row r="52" spans="1:7" ht="23.25">
      <c r="A52" s="98" t="s">
        <v>57</v>
      </c>
      <c r="B52" s="99">
        <f>B51</f>
        <v>0</v>
      </c>
      <c r="C52" s="99">
        <f>C51</f>
        <v>0</v>
      </c>
      <c r="D52" s="99">
        <f>D51</f>
        <v>0</v>
      </c>
      <c r="E52" s="99">
        <v>0</v>
      </c>
      <c r="F52" s="207">
        <v>0</v>
      </c>
      <c r="G52" s="99">
        <v>0</v>
      </c>
    </row>
    <row r="53" spans="1:8" ht="23.25">
      <c r="A53" s="98" t="s">
        <v>100</v>
      </c>
      <c r="B53" s="99">
        <f>B52+B48</f>
        <v>0</v>
      </c>
      <c r="C53" s="99">
        <f>C52</f>
        <v>0</v>
      </c>
      <c r="D53" s="99">
        <f>D52</f>
        <v>0</v>
      </c>
      <c r="E53" s="99">
        <f>E48</f>
        <v>0</v>
      </c>
      <c r="F53" s="207">
        <v>0</v>
      </c>
      <c r="G53" s="99">
        <f>G48</f>
        <v>0</v>
      </c>
      <c r="H53" s="101">
        <v>50</v>
      </c>
    </row>
    <row r="54" spans="1:8" ht="23.25">
      <c r="A54" s="98" t="s">
        <v>101</v>
      </c>
      <c r="B54" s="99">
        <f>B53+B34</f>
        <v>63250</v>
      </c>
      <c r="C54" s="99">
        <f>C34+C53</f>
        <v>324795</v>
      </c>
      <c r="D54" s="99">
        <f>D34+D53</f>
        <v>310100</v>
      </c>
      <c r="E54" s="99">
        <f>E34+E53</f>
        <v>377000</v>
      </c>
      <c r="F54" s="207">
        <f>SUM(D54-G54)*100/D54</f>
        <v>-78.00709448564979</v>
      </c>
      <c r="G54" s="99">
        <f>G34+G53</f>
        <v>552000</v>
      </c>
      <c r="H54" s="230">
        <f>G54</f>
        <v>552000</v>
      </c>
    </row>
    <row r="55" spans="1:7" ht="23.25">
      <c r="A55" s="149"/>
      <c r="B55" s="12"/>
      <c r="C55" s="12"/>
      <c r="D55" s="11"/>
      <c r="E55" s="11"/>
      <c r="F55" s="77"/>
      <c r="G55" s="11"/>
    </row>
    <row r="56" spans="1:7" ht="23.25">
      <c r="A56" s="149"/>
      <c r="B56" s="12"/>
      <c r="C56" s="12"/>
      <c r="D56" s="11"/>
      <c r="E56" s="11"/>
      <c r="F56" s="77"/>
      <c r="G56" s="11"/>
    </row>
    <row r="57" spans="1:7" ht="23.25">
      <c r="A57" s="149"/>
      <c r="B57" s="12"/>
      <c r="C57" s="12"/>
      <c r="D57" s="11"/>
      <c r="E57" s="11"/>
      <c r="F57" s="77"/>
      <c r="G57" s="11"/>
    </row>
    <row r="58" spans="1:7" ht="23.25">
      <c r="A58" s="149"/>
      <c r="B58" s="12"/>
      <c r="C58" s="12"/>
      <c r="D58" s="11"/>
      <c r="E58" s="11"/>
      <c r="F58" s="77"/>
      <c r="G58" s="11"/>
    </row>
    <row r="59" spans="1:7" ht="23.25">
      <c r="A59" s="149"/>
      <c r="B59" s="12"/>
      <c r="C59" s="12"/>
      <c r="D59" s="11"/>
      <c r="E59" s="11"/>
      <c r="F59" s="77"/>
      <c r="G59" s="11"/>
    </row>
    <row r="60" spans="1:7" ht="23.25">
      <c r="A60" s="149"/>
      <c r="B60" s="12"/>
      <c r="C60" s="12"/>
      <c r="D60" s="11"/>
      <c r="E60" s="11"/>
      <c r="F60" s="77"/>
      <c r="G60" s="11"/>
    </row>
    <row r="61" spans="1:7" s="216" customFormat="1" ht="23.25">
      <c r="A61" s="149"/>
      <c r="B61" s="12"/>
      <c r="C61" s="12"/>
      <c r="D61" s="11"/>
      <c r="E61" s="11"/>
      <c r="F61" s="77"/>
      <c r="G61" s="11"/>
    </row>
    <row r="62" spans="1:7" s="216" customFormat="1" ht="23.25">
      <c r="A62" s="149"/>
      <c r="B62" s="12"/>
      <c r="C62" s="12"/>
      <c r="D62" s="11"/>
      <c r="E62" s="11"/>
      <c r="F62" s="77"/>
      <c r="G62" s="11"/>
    </row>
  </sheetData>
  <sheetProtection/>
  <mergeCells count="5">
    <mergeCell ref="A1:G1"/>
    <mergeCell ref="A2:G2"/>
    <mergeCell ref="A3:G3"/>
    <mergeCell ref="B4:D4"/>
    <mergeCell ref="E4:G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SheetLayoutView="100" zoomScalePageLayoutView="0" workbookViewId="0" topLeftCell="A145">
      <selection activeCell="H161" sqref="H161"/>
    </sheetView>
  </sheetViews>
  <sheetFormatPr defaultColWidth="9.140625" defaultRowHeight="15"/>
  <cols>
    <col min="1" max="1" width="51.421875" style="101" customWidth="1"/>
    <col min="2" max="2" width="14.28125" style="151" customWidth="1"/>
    <col min="3" max="5" width="14.00390625" style="151" customWidth="1"/>
    <col min="6" max="6" width="8.57421875" style="151" customWidth="1"/>
    <col min="7" max="7" width="14.421875" style="151" customWidth="1"/>
    <col min="8" max="8" width="14.140625" style="116" bestFit="1" customWidth="1"/>
    <col min="9" max="16384" width="9.00390625" style="101" customWidth="1"/>
  </cols>
  <sheetData>
    <row r="1" spans="1:7" ht="23.25">
      <c r="A1" s="310" t="s">
        <v>2</v>
      </c>
      <c r="B1" s="310"/>
      <c r="C1" s="310"/>
      <c r="D1" s="310"/>
      <c r="E1" s="310"/>
      <c r="F1" s="310"/>
      <c r="G1" s="310"/>
    </row>
    <row r="2" spans="1:7" ht="23.25">
      <c r="A2" s="310" t="s">
        <v>411</v>
      </c>
      <c r="B2" s="310"/>
      <c r="C2" s="310"/>
      <c r="D2" s="310"/>
      <c r="E2" s="310"/>
      <c r="F2" s="310"/>
      <c r="G2" s="310"/>
    </row>
    <row r="3" spans="1:7" ht="23.25">
      <c r="A3" s="310" t="s">
        <v>208</v>
      </c>
      <c r="B3" s="310"/>
      <c r="C3" s="310"/>
      <c r="D3" s="310"/>
      <c r="E3" s="310"/>
      <c r="F3" s="310"/>
      <c r="G3" s="310"/>
    </row>
    <row r="4" spans="1:7" ht="23.25">
      <c r="A4" s="102" t="s">
        <v>4</v>
      </c>
      <c r="B4" s="324" t="s">
        <v>3</v>
      </c>
      <c r="C4" s="325"/>
      <c r="D4" s="326"/>
      <c r="E4" s="313" t="s">
        <v>0</v>
      </c>
      <c r="F4" s="314"/>
      <c r="G4" s="315"/>
    </row>
    <row r="5" spans="1:7" ht="23.25">
      <c r="A5" s="52"/>
      <c r="B5" s="103" t="s">
        <v>229</v>
      </c>
      <c r="C5" s="103" t="s">
        <v>348</v>
      </c>
      <c r="D5" s="103" t="s">
        <v>373</v>
      </c>
      <c r="E5" s="104" t="s">
        <v>376</v>
      </c>
      <c r="F5" s="105" t="s">
        <v>1</v>
      </c>
      <c r="G5" s="103" t="s">
        <v>410</v>
      </c>
    </row>
    <row r="6" spans="1:7" ht="20.25" customHeight="1">
      <c r="A6" s="81" t="s">
        <v>99</v>
      </c>
      <c r="B6" s="82"/>
      <c r="C6" s="82"/>
      <c r="D6" s="82"/>
      <c r="E6" s="82"/>
      <c r="F6" s="58"/>
      <c r="G6" s="82"/>
    </row>
    <row r="7" spans="1:7" ht="20.25" customHeight="1">
      <c r="A7" s="107" t="s">
        <v>162</v>
      </c>
      <c r="B7" s="59"/>
      <c r="C7" s="59"/>
      <c r="D7" s="59"/>
      <c r="E7" s="59"/>
      <c r="F7" s="59"/>
      <c r="G7" s="59"/>
    </row>
    <row r="8" spans="1:7" ht="20.25" customHeight="1">
      <c r="A8" s="107" t="s">
        <v>75</v>
      </c>
      <c r="B8" s="59"/>
      <c r="C8" s="59"/>
      <c r="D8" s="59"/>
      <c r="E8" s="59"/>
      <c r="F8" s="59"/>
      <c r="G8" s="59"/>
    </row>
    <row r="9" spans="1:7" ht="20.25" customHeight="1">
      <c r="A9" s="107" t="s">
        <v>15</v>
      </c>
      <c r="B9" s="59"/>
      <c r="C9" s="59"/>
      <c r="D9" s="59"/>
      <c r="E9" s="59"/>
      <c r="F9" s="59"/>
      <c r="G9" s="59"/>
    </row>
    <row r="10" spans="1:7" ht="20.25" customHeight="1">
      <c r="A10" s="114" t="s">
        <v>16</v>
      </c>
      <c r="B10" s="59">
        <v>781860</v>
      </c>
      <c r="C10" s="59">
        <v>812760</v>
      </c>
      <c r="D10" s="59">
        <v>801260</v>
      </c>
      <c r="E10" s="59">
        <v>872760</v>
      </c>
      <c r="F10" s="59">
        <f>(E10-G10)*100/E10</f>
        <v>-5.692286539254778</v>
      </c>
      <c r="G10" s="59">
        <v>922440</v>
      </c>
    </row>
    <row r="11" spans="1:7" ht="20.25" customHeight="1">
      <c r="A11" s="114" t="s">
        <v>17</v>
      </c>
      <c r="B11" s="59"/>
      <c r="C11" s="59">
        <v>0</v>
      </c>
      <c r="D11" s="59">
        <v>0</v>
      </c>
      <c r="E11" s="59">
        <v>0</v>
      </c>
      <c r="F11" s="59">
        <v>0</v>
      </c>
      <c r="G11" s="59">
        <v>0</v>
      </c>
    </row>
    <row r="12" spans="1:7" ht="20.25" customHeight="1">
      <c r="A12" s="114" t="s">
        <v>18</v>
      </c>
      <c r="B12" s="59">
        <v>42000</v>
      </c>
      <c r="C12" s="59">
        <v>42000</v>
      </c>
      <c r="D12" s="59">
        <v>42000</v>
      </c>
      <c r="E12" s="59">
        <v>42000</v>
      </c>
      <c r="F12" s="59">
        <f>(E12-G12)*100/E12</f>
        <v>0</v>
      </c>
      <c r="G12" s="59">
        <v>42000</v>
      </c>
    </row>
    <row r="13" spans="1:7" ht="20.25" customHeight="1">
      <c r="A13" s="114" t="s">
        <v>22</v>
      </c>
      <c r="B13" s="59">
        <v>406500</v>
      </c>
      <c r="C13" s="59">
        <v>376760</v>
      </c>
      <c r="D13" s="59">
        <v>698440</v>
      </c>
      <c r="E13" s="59">
        <v>750000</v>
      </c>
      <c r="F13" s="59">
        <f>(E13-G13)*100/E13</f>
        <v>-2.48</v>
      </c>
      <c r="G13" s="59">
        <v>768600</v>
      </c>
    </row>
    <row r="14" spans="1:7" ht="20.25" customHeight="1">
      <c r="A14" s="117" t="s">
        <v>23</v>
      </c>
      <c r="B14" s="72">
        <v>68100</v>
      </c>
      <c r="C14" s="72">
        <v>48360</v>
      </c>
      <c r="D14" s="72">
        <v>60810</v>
      </c>
      <c r="E14" s="72">
        <v>44700</v>
      </c>
      <c r="F14" s="59">
        <f>(E14-G14)*100/E14</f>
        <v>6.040268456375839</v>
      </c>
      <c r="G14" s="72">
        <v>42000</v>
      </c>
    </row>
    <row r="15" spans="1:7" ht="20.25" customHeight="1">
      <c r="A15" s="98" t="s">
        <v>121</v>
      </c>
      <c r="B15" s="99">
        <f>SUM(B10:B14)</f>
        <v>1298460</v>
      </c>
      <c r="C15" s="99">
        <f>SUM(C10:C14)</f>
        <v>1279880</v>
      </c>
      <c r="D15" s="99">
        <f>SUM(D10:D14)</f>
        <v>1602510</v>
      </c>
      <c r="E15" s="99">
        <f>SUM(E10:E14)</f>
        <v>1709460</v>
      </c>
      <c r="F15" s="99">
        <f>SUM(E15-G15)*100/E15</f>
        <v>-3.836299182197887</v>
      </c>
      <c r="G15" s="99">
        <f>SUM(G10:G14)</f>
        <v>1775040</v>
      </c>
    </row>
    <row r="16" spans="1:7" ht="20.25" customHeight="1">
      <c r="A16" s="98" t="s">
        <v>27</v>
      </c>
      <c r="B16" s="99">
        <f>B15</f>
        <v>1298460</v>
      </c>
      <c r="C16" s="99">
        <f>C15</f>
        <v>1279880</v>
      </c>
      <c r="D16" s="99">
        <f>D15</f>
        <v>1602510</v>
      </c>
      <c r="E16" s="99">
        <f>E15</f>
        <v>1709460</v>
      </c>
      <c r="F16" s="99">
        <f>SUM(E16-G16)*100/E16</f>
        <v>-3.836299182197887</v>
      </c>
      <c r="G16" s="99">
        <f>G15</f>
        <v>1775040</v>
      </c>
    </row>
    <row r="17" spans="1:7" ht="20.25" customHeight="1">
      <c r="A17" s="106" t="s">
        <v>222</v>
      </c>
      <c r="B17" s="58"/>
      <c r="C17" s="58"/>
      <c r="D17" s="58"/>
      <c r="E17" s="58"/>
      <c r="F17" s="58"/>
      <c r="G17" s="58"/>
    </row>
    <row r="18" spans="1:7" ht="20.25" customHeight="1">
      <c r="A18" s="107" t="s">
        <v>26</v>
      </c>
      <c r="B18" s="59"/>
      <c r="C18" s="59"/>
      <c r="D18" s="59"/>
      <c r="E18" s="59"/>
      <c r="F18" s="59"/>
      <c r="G18" s="59"/>
    </row>
    <row r="19" spans="1:7" ht="20.25" customHeight="1">
      <c r="A19" s="107" t="s">
        <v>146</v>
      </c>
      <c r="B19" s="59"/>
      <c r="C19" s="59"/>
      <c r="D19" s="59"/>
      <c r="E19" s="59"/>
      <c r="F19" s="59"/>
      <c r="G19" s="59"/>
    </row>
    <row r="20" spans="1:7" ht="20.25" customHeight="1">
      <c r="A20" s="68" t="s">
        <v>29</v>
      </c>
      <c r="B20" s="59">
        <v>59500</v>
      </c>
      <c r="C20" s="59">
        <v>40200</v>
      </c>
      <c r="D20" s="59">
        <v>36350</v>
      </c>
      <c r="E20" s="59">
        <v>60000</v>
      </c>
      <c r="F20" s="59">
        <f>(E20-G20)*100/E20</f>
        <v>0</v>
      </c>
      <c r="G20" s="59">
        <v>60000</v>
      </c>
    </row>
    <row r="21" spans="1:7" ht="20.25" customHeight="1">
      <c r="A21" s="68" t="s">
        <v>30</v>
      </c>
      <c r="B21" s="59">
        <v>0</v>
      </c>
      <c r="C21" s="59">
        <v>0</v>
      </c>
      <c r="D21" s="59">
        <v>0</v>
      </c>
      <c r="E21" s="59">
        <v>3000</v>
      </c>
      <c r="F21" s="59">
        <f>(E21-G21)*100/E21</f>
        <v>0</v>
      </c>
      <c r="G21" s="59">
        <v>3000</v>
      </c>
    </row>
    <row r="22" spans="1:7" ht="20.25" customHeight="1">
      <c r="A22" s="68" t="s">
        <v>31</v>
      </c>
      <c r="B22" s="59">
        <v>46800</v>
      </c>
      <c r="C22" s="59">
        <v>39700</v>
      </c>
      <c r="D22" s="59">
        <v>58700</v>
      </c>
      <c r="E22" s="59">
        <v>60000</v>
      </c>
      <c r="F22" s="59">
        <f>(E22-G22)*100/E22</f>
        <v>0</v>
      </c>
      <c r="G22" s="59">
        <v>60000</v>
      </c>
    </row>
    <row r="23" spans="1:7" ht="20.25" customHeight="1">
      <c r="A23" s="68" t="s">
        <v>32</v>
      </c>
      <c r="B23" s="59">
        <v>12600</v>
      </c>
      <c r="C23" s="59">
        <v>9150</v>
      </c>
      <c r="D23" s="59">
        <v>6100</v>
      </c>
      <c r="E23" s="59">
        <v>20000</v>
      </c>
      <c r="F23" s="59">
        <f>(E23-G23)*100/E23</f>
        <v>0</v>
      </c>
      <c r="G23" s="59">
        <v>20000</v>
      </c>
    </row>
    <row r="24" spans="1:7" ht="20.25" customHeight="1">
      <c r="A24" s="70" t="s">
        <v>33</v>
      </c>
      <c r="B24" s="72"/>
      <c r="C24" s="72">
        <v>0</v>
      </c>
      <c r="D24" s="72">
        <v>0</v>
      </c>
      <c r="E24" s="72">
        <v>0</v>
      </c>
      <c r="F24" s="59"/>
      <c r="G24" s="72"/>
    </row>
    <row r="25" spans="1:8" ht="20.25" customHeight="1">
      <c r="A25" s="98" t="s">
        <v>147</v>
      </c>
      <c r="B25" s="99">
        <f>SUM(B20:B24)</f>
        <v>118900</v>
      </c>
      <c r="C25" s="99">
        <f>SUM(C20:C24)</f>
        <v>89050</v>
      </c>
      <c r="D25" s="99">
        <f>SUM(D20:D24)</f>
        <v>101150</v>
      </c>
      <c r="E25" s="99">
        <f>SUM(E20:E24)</f>
        <v>143000</v>
      </c>
      <c r="F25" s="99">
        <f>SUM(E25-G25)*100/E25</f>
        <v>0</v>
      </c>
      <c r="G25" s="99">
        <f>SUM(G20:G24)</f>
        <v>143000</v>
      </c>
      <c r="H25" s="116">
        <v>51</v>
      </c>
    </row>
    <row r="26" spans="1:7" ht="23.25">
      <c r="A26" s="106" t="s">
        <v>148</v>
      </c>
      <c r="B26" s="58"/>
      <c r="C26" s="58"/>
      <c r="D26" s="58"/>
      <c r="E26" s="58"/>
      <c r="F26" s="58"/>
      <c r="G26" s="58"/>
    </row>
    <row r="27" spans="1:7" ht="23.25">
      <c r="A27" s="114" t="s">
        <v>227</v>
      </c>
      <c r="B27" s="59">
        <v>12330</v>
      </c>
      <c r="C27" s="59">
        <v>88576</v>
      </c>
      <c r="D27" s="59">
        <v>146130.12</v>
      </c>
      <c r="E27" s="59">
        <v>150000</v>
      </c>
      <c r="F27" s="59">
        <f aca="true" t="shared" si="0" ref="F27:F32">SUM(E27-G27)*100/E27</f>
        <v>0</v>
      </c>
      <c r="G27" s="59">
        <v>150000</v>
      </c>
    </row>
    <row r="28" spans="1:7" ht="23.25">
      <c r="A28" s="129" t="s">
        <v>163</v>
      </c>
      <c r="B28" s="59"/>
      <c r="C28" s="59"/>
      <c r="D28" s="59"/>
      <c r="E28" s="59"/>
      <c r="F28" s="59"/>
      <c r="G28" s="59"/>
    </row>
    <row r="29" spans="1:7" ht="23.25">
      <c r="A29" s="114" t="s">
        <v>226</v>
      </c>
      <c r="B29" s="59">
        <v>3000</v>
      </c>
      <c r="C29" s="59">
        <v>21412</v>
      </c>
      <c r="D29" s="59">
        <v>18090</v>
      </c>
      <c r="E29" s="59">
        <v>30000</v>
      </c>
      <c r="F29" s="59">
        <f t="shared" si="0"/>
        <v>0</v>
      </c>
      <c r="G29" s="59">
        <v>30000</v>
      </c>
    </row>
    <row r="30" spans="1:7" ht="23.25">
      <c r="A30" s="114" t="s">
        <v>364</v>
      </c>
      <c r="B30" s="59"/>
      <c r="C30" s="59"/>
      <c r="D30" s="59"/>
      <c r="E30" s="59"/>
      <c r="F30" s="59"/>
      <c r="G30" s="59"/>
    </row>
    <row r="31" spans="1:7" ht="23.25">
      <c r="A31" s="117" t="s">
        <v>164</v>
      </c>
      <c r="B31" s="72">
        <v>69969.4</v>
      </c>
      <c r="C31" s="72">
        <v>209746.5</v>
      </c>
      <c r="D31" s="72">
        <v>270666.25</v>
      </c>
      <c r="E31" s="72">
        <v>100000</v>
      </c>
      <c r="F31" s="59">
        <f t="shared" si="0"/>
        <v>0</v>
      </c>
      <c r="G31" s="72">
        <v>100000</v>
      </c>
    </row>
    <row r="32" spans="1:7" ht="23.25">
      <c r="A32" s="98" t="s">
        <v>150</v>
      </c>
      <c r="B32" s="99">
        <f>SUM(B27:B31)</f>
        <v>85299.4</v>
      </c>
      <c r="C32" s="99">
        <f>SUM(C27:C31)</f>
        <v>319734.5</v>
      </c>
      <c r="D32" s="99">
        <f>SUM(D27:D31)</f>
        <v>434886.37</v>
      </c>
      <c r="E32" s="99">
        <f>SUM(E27:E31)</f>
        <v>280000</v>
      </c>
      <c r="F32" s="99">
        <f t="shared" si="0"/>
        <v>0</v>
      </c>
      <c r="G32" s="99">
        <f>SUM(G27:G31)</f>
        <v>280000</v>
      </c>
    </row>
    <row r="33" spans="1:7" ht="23.25">
      <c r="A33" s="106" t="s">
        <v>165</v>
      </c>
      <c r="B33" s="58"/>
      <c r="C33" s="58"/>
      <c r="D33" s="58"/>
      <c r="E33" s="58"/>
      <c r="F33" s="58"/>
      <c r="G33" s="58"/>
    </row>
    <row r="34" spans="1:7" ht="23.25">
      <c r="A34" s="114" t="s">
        <v>166</v>
      </c>
      <c r="B34" s="59">
        <v>10988</v>
      </c>
      <c r="C34" s="59">
        <v>13445</v>
      </c>
      <c r="D34" s="59">
        <v>14243</v>
      </c>
      <c r="E34" s="59">
        <v>30000</v>
      </c>
      <c r="F34" s="59">
        <f>(E34-G34)*100/E34</f>
        <v>0</v>
      </c>
      <c r="G34" s="59">
        <v>30000</v>
      </c>
    </row>
    <row r="35" spans="1:7" ht="23.25">
      <c r="A35" s="114" t="s">
        <v>167</v>
      </c>
      <c r="B35" s="59">
        <v>5000</v>
      </c>
      <c r="C35" s="59">
        <v>39799</v>
      </c>
      <c r="D35" s="59">
        <v>5216</v>
      </c>
      <c r="E35" s="59">
        <v>40000</v>
      </c>
      <c r="F35" s="59">
        <f aca="true" t="shared" si="1" ref="F35:F40">(E35-G35)*100/E35</f>
        <v>0</v>
      </c>
      <c r="G35" s="59">
        <v>40000</v>
      </c>
    </row>
    <row r="36" spans="1:7" ht="23.25">
      <c r="A36" s="114" t="s">
        <v>186</v>
      </c>
      <c r="B36" s="59">
        <v>0</v>
      </c>
      <c r="C36" s="59">
        <v>12200</v>
      </c>
      <c r="D36" s="59">
        <v>0</v>
      </c>
      <c r="E36" s="59">
        <v>0</v>
      </c>
      <c r="F36" s="59">
        <v>0</v>
      </c>
      <c r="G36" s="59">
        <v>0</v>
      </c>
    </row>
    <row r="37" spans="1:7" ht="23.25">
      <c r="A37" s="114" t="s">
        <v>169</v>
      </c>
      <c r="B37" s="59">
        <v>91044</v>
      </c>
      <c r="C37" s="59">
        <v>155258</v>
      </c>
      <c r="D37" s="59">
        <v>167199</v>
      </c>
      <c r="E37" s="59">
        <v>200000</v>
      </c>
      <c r="F37" s="59">
        <f t="shared" si="1"/>
        <v>50</v>
      </c>
      <c r="G37" s="59">
        <v>100000</v>
      </c>
    </row>
    <row r="38" spans="1:7" ht="23.25">
      <c r="A38" s="114" t="s">
        <v>237</v>
      </c>
      <c r="B38" s="59">
        <v>15328</v>
      </c>
      <c r="C38" s="59">
        <v>81095</v>
      </c>
      <c r="D38" s="59">
        <v>0</v>
      </c>
      <c r="E38" s="59">
        <v>100000</v>
      </c>
      <c r="F38" s="59">
        <f t="shared" si="1"/>
        <v>0</v>
      </c>
      <c r="G38" s="59">
        <v>100000</v>
      </c>
    </row>
    <row r="39" spans="1:7" ht="23.25">
      <c r="A39" s="114" t="s">
        <v>365</v>
      </c>
      <c r="B39" s="119">
        <v>0</v>
      </c>
      <c r="C39" s="119">
        <v>11074.5</v>
      </c>
      <c r="D39" s="119">
        <v>85344.9</v>
      </c>
      <c r="E39" s="119">
        <v>100000</v>
      </c>
      <c r="F39" s="59">
        <v>0</v>
      </c>
      <c r="G39" s="119">
        <v>50000</v>
      </c>
    </row>
    <row r="40" spans="1:7" ht="23.25">
      <c r="A40" s="70" t="s">
        <v>168</v>
      </c>
      <c r="B40" s="72">
        <v>13870</v>
      </c>
      <c r="C40" s="72">
        <v>24860</v>
      </c>
      <c r="D40" s="72">
        <v>22550</v>
      </c>
      <c r="E40" s="72">
        <v>25000</v>
      </c>
      <c r="F40" s="59">
        <f t="shared" si="1"/>
        <v>0</v>
      </c>
      <c r="G40" s="72">
        <v>25000</v>
      </c>
    </row>
    <row r="41" spans="1:7" ht="23.25">
      <c r="A41" s="98" t="s">
        <v>151</v>
      </c>
      <c r="B41" s="99">
        <f>SUM(B34:B40)</f>
        <v>136230</v>
      </c>
      <c r="C41" s="99">
        <f>SUM(C34:C40)</f>
        <v>337731.5</v>
      </c>
      <c r="D41" s="99">
        <f>SUM(D34:D40)</f>
        <v>294552.9</v>
      </c>
      <c r="E41" s="99">
        <f>SUM(E34:E40)</f>
        <v>495000</v>
      </c>
      <c r="F41" s="99">
        <f>SUM(E41-G41)*100/E41</f>
        <v>30.303030303030305</v>
      </c>
      <c r="G41" s="99">
        <f>SUM(G34:G40)</f>
        <v>345000</v>
      </c>
    </row>
    <row r="42" spans="1:8" ht="23.25">
      <c r="A42" s="102" t="s">
        <v>86</v>
      </c>
      <c r="B42" s="128">
        <f>B25+B32+B41</f>
        <v>340429.4</v>
      </c>
      <c r="C42" s="128">
        <f>C25+C32+C41</f>
        <v>746516</v>
      </c>
      <c r="D42" s="128">
        <f>D25+D32+D41</f>
        <v>830589.27</v>
      </c>
      <c r="E42" s="128">
        <f>E25+E32+E41</f>
        <v>918000</v>
      </c>
      <c r="F42" s="128">
        <f>SUM(E42-G42)*100/E42</f>
        <v>16.33986928104575</v>
      </c>
      <c r="G42" s="128">
        <f>G25+G32+G41</f>
        <v>768000</v>
      </c>
      <c r="H42" s="116">
        <v>52</v>
      </c>
    </row>
    <row r="43" spans="1:7" ht="23.25">
      <c r="A43" s="88"/>
      <c r="B43" s="6"/>
      <c r="C43" s="6"/>
      <c r="D43" s="6"/>
      <c r="E43" s="6"/>
      <c r="F43" s="6"/>
      <c r="G43" s="6"/>
    </row>
    <row r="44" spans="1:7" ht="23.25">
      <c r="A44" s="131" t="s">
        <v>78</v>
      </c>
      <c r="B44" s="69"/>
      <c r="C44" s="69"/>
      <c r="D44" s="69"/>
      <c r="E44" s="69"/>
      <c r="F44" s="69"/>
      <c r="G44" s="69"/>
    </row>
    <row r="45" spans="1:7" ht="23.25">
      <c r="A45" s="70" t="s">
        <v>81</v>
      </c>
      <c r="B45" s="72"/>
      <c r="C45" s="72"/>
      <c r="D45" s="72"/>
      <c r="E45" s="72"/>
      <c r="F45" s="72"/>
      <c r="G45" s="72"/>
    </row>
    <row r="46" spans="1:7" ht="23.25">
      <c r="A46" s="98" t="s">
        <v>48</v>
      </c>
      <c r="B46" s="99">
        <f>SUM(B45:B45)</f>
        <v>0</v>
      </c>
      <c r="C46" s="99">
        <f>SUM(C45:C45)</f>
        <v>0</v>
      </c>
      <c r="D46" s="99">
        <f>SUM(D45:D45)</f>
        <v>0</v>
      </c>
      <c r="E46" s="99">
        <f>SUM(E45:E45)</f>
        <v>0</v>
      </c>
      <c r="F46" s="104" t="s">
        <v>295</v>
      </c>
      <c r="G46" s="99">
        <f>SUM(G45:G45)</f>
        <v>0</v>
      </c>
    </row>
    <row r="47" spans="1:7" ht="23.25">
      <c r="A47" s="98" t="s">
        <v>221</v>
      </c>
      <c r="B47" s="99">
        <f>B42+B46</f>
        <v>340429.4</v>
      </c>
      <c r="C47" s="99">
        <f>C42+C46</f>
        <v>746516</v>
      </c>
      <c r="D47" s="99">
        <f>D42+D46</f>
        <v>830589.27</v>
      </c>
      <c r="E47" s="99">
        <f>E42+E46</f>
        <v>918000</v>
      </c>
      <c r="F47" s="99">
        <f>SUM(E47-G47)*100/E47</f>
        <v>16.33986928104575</v>
      </c>
      <c r="G47" s="99">
        <f>G42+G46</f>
        <v>768000</v>
      </c>
    </row>
    <row r="48" spans="1:7" ht="23.25">
      <c r="A48" s="81" t="s">
        <v>112</v>
      </c>
      <c r="B48" s="82"/>
      <c r="C48" s="82"/>
      <c r="D48" s="82"/>
      <c r="E48" s="82"/>
      <c r="F48" s="58"/>
      <c r="G48" s="82"/>
    </row>
    <row r="49" spans="1:7" ht="23.25">
      <c r="A49" s="206" t="s">
        <v>340</v>
      </c>
      <c r="B49" s="203"/>
      <c r="C49" s="203"/>
      <c r="D49" s="203"/>
      <c r="E49" s="203"/>
      <c r="F49" s="69"/>
      <c r="G49" s="203"/>
    </row>
    <row r="50" spans="1:7" ht="23.25">
      <c r="A50" s="68" t="s">
        <v>339</v>
      </c>
      <c r="B50" s="59">
        <v>7900</v>
      </c>
      <c r="C50" s="205"/>
      <c r="D50" s="205"/>
      <c r="E50" s="205"/>
      <c r="F50" s="59"/>
      <c r="G50" s="205"/>
    </row>
    <row r="51" spans="1:7" ht="23.25">
      <c r="A51" s="68" t="s">
        <v>279</v>
      </c>
      <c r="B51" s="59">
        <f>7200+3900+5000</f>
        <v>16100</v>
      </c>
      <c r="C51" s="205"/>
      <c r="D51" s="205"/>
      <c r="E51" s="205"/>
      <c r="F51" s="59"/>
      <c r="G51" s="205"/>
    </row>
    <row r="52" spans="1:7" ht="23.25">
      <c r="A52" s="68" t="s">
        <v>386</v>
      </c>
      <c r="B52" s="59">
        <v>7500</v>
      </c>
      <c r="C52" s="59"/>
      <c r="D52" s="59"/>
      <c r="E52" s="59">
        <v>0</v>
      </c>
      <c r="F52" s="59">
        <v>0</v>
      </c>
      <c r="G52" s="59">
        <v>0</v>
      </c>
    </row>
    <row r="53" spans="1:7" ht="23.25">
      <c r="A53" s="68" t="s">
        <v>387</v>
      </c>
      <c r="B53" s="59"/>
      <c r="C53" s="59">
        <v>186000</v>
      </c>
      <c r="D53" s="59"/>
      <c r="E53" s="205"/>
      <c r="F53" s="59"/>
      <c r="G53" s="205"/>
    </row>
    <row r="54" spans="1:7" ht="23.25">
      <c r="A54" s="68" t="s">
        <v>403</v>
      </c>
      <c r="B54" s="59"/>
      <c r="C54" s="59"/>
      <c r="D54" s="59"/>
      <c r="E54" s="59">
        <v>280000</v>
      </c>
      <c r="F54" s="59"/>
      <c r="G54" s="59"/>
    </row>
    <row r="55" spans="1:7" ht="23.25">
      <c r="A55" s="68" t="s">
        <v>404</v>
      </c>
      <c r="B55" s="238"/>
      <c r="C55" s="119"/>
      <c r="D55" s="119"/>
      <c r="E55" s="119">
        <v>206000</v>
      </c>
      <c r="F55" s="119"/>
      <c r="G55" s="119"/>
    </row>
    <row r="56" spans="1:7" ht="23.25">
      <c r="A56" s="219"/>
      <c r="B56" s="238"/>
      <c r="C56" s="119"/>
      <c r="D56" s="119"/>
      <c r="E56" s="238"/>
      <c r="F56" s="119"/>
      <c r="G56" s="238"/>
    </row>
    <row r="57" spans="1:7" ht="23.25">
      <c r="A57" s="70"/>
      <c r="B57" s="71"/>
      <c r="C57" s="72"/>
      <c r="D57" s="72"/>
      <c r="E57" s="72">
        <v>0</v>
      </c>
      <c r="F57" s="72">
        <v>0</v>
      </c>
      <c r="G57" s="72">
        <v>0</v>
      </c>
    </row>
    <row r="58" spans="1:7" ht="23.25">
      <c r="A58" s="98" t="s">
        <v>170</v>
      </c>
      <c r="B58" s="99">
        <f>SUM(B50:B57)</f>
        <v>31500</v>
      </c>
      <c r="C58" s="99">
        <f>SUM(C50:C57)</f>
        <v>186000</v>
      </c>
      <c r="D58" s="99">
        <f>SUM(D52:D57)</f>
        <v>0</v>
      </c>
      <c r="E58" s="99">
        <f>SUM(E52:E57)</f>
        <v>486000</v>
      </c>
      <c r="F58" s="112">
        <v>0</v>
      </c>
      <c r="G58" s="99">
        <f>SUM(G52:G57)</f>
        <v>0</v>
      </c>
    </row>
    <row r="59" spans="1:7" ht="23.25">
      <c r="A59" s="88"/>
      <c r="B59" s="6"/>
      <c r="C59" s="6"/>
      <c r="D59" s="6"/>
      <c r="E59" s="6"/>
      <c r="F59" s="8"/>
      <c r="G59" s="6"/>
    </row>
    <row r="60" spans="1:8" ht="23.25">
      <c r="A60" s="9"/>
      <c r="B60" s="11"/>
      <c r="C60" s="11"/>
      <c r="D60" s="11"/>
      <c r="E60" s="11"/>
      <c r="F60" s="12"/>
      <c r="G60" s="11"/>
      <c r="H60" s="116">
        <v>53</v>
      </c>
    </row>
    <row r="61" spans="1:7" ht="23.25">
      <c r="A61" s="9"/>
      <c r="B61" s="11"/>
      <c r="C61" s="11"/>
      <c r="D61" s="11"/>
      <c r="E61" s="11"/>
      <c r="F61" s="12"/>
      <c r="G61" s="11"/>
    </row>
    <row r="62" spans="1:7" ht="26.25" customHeight="1">
      <c r="A62" s="81" t="s">
        <v>181</v>
      </c>
      <c r="B62" s="58"/>
      <c r="C62" s="58"/>
      <c r="D62" s="58"/>
      <c r="E62" s="58"/>
      <c r="F62" s="58"/>
      <c r="G62" s="58"/>
    </row>
    <row r="63" spans="1:7" ht="24" customHeight="1">
      <c r="A63" s="218" t="s">
        <v>187</v>
      </c>
      <c r="B63" s="59">
        <f>1912500+96000</f>
        <v>2008500</v>
      </c>
      <c r="C63" s="59">
        <f>702000+493000</f>
        <v>1195000</v>
      </c>
      <c r="D63" s="59">
        <v>520000</v>
      </c>
      <c r="E63" s="59"/>
      <c r="F63" s="59"/>
      <c r="G63" s="59"/>
    </row>
    <row r="64" spans="1:7" ht="24" customHeight="1">
      <c r="A64" s="68"/>
      <c r="B64" s="59"/>
      <c r="C64" s="59"/>
      <c r="D64" s="59"/>
      <c r="E64" s="59"/>
      <c r="F64" s="59"/>
      <c r="G64" s="59"/>
    </row>
    <row r="65" spans="1:7" ht="24" customHeight="1">
      <c r="A65" s="218" t="s">
        <v>368</v>
      </c>
      <c r="B65" s="59"/>
      <c r="C65" s="59"/>
      <c r="D65" s="59"/>
      <c r="E65" s="137">
        <v>1301500</v>
      </c>
      <c r="F65" s="59"/>
      <c r="G65" s="137"/>
    </row>
    <row r="66" spans="1:7" ht="24" customHeight="1">
      <c r="A66" s="114" t="s">
        <v>423</v>
      </c>
      <c r="B66" s="59"/>
      <c r="C66" s="59"/>
      <c r="D66" s="59"/>
      <c r="E66" s="137"/>
      <c r="F66" s="59"/>
      <c r="G66" s="137">
        <v>170000</v>
      </c>
    </row>
    <row r="67" spans="1:7" ht="24" customHeight="1">
      <c r="A67" s="147" t="s">
        <v>405</v>
      </c>
      <c r="B67" s="69"/>
      <c r="C67" s="69"/>
      <c r="D67" s="69"/>
      <c r="E67" s="222"/>
      <c r="F67" s="69"/>
      <c r="G67" s="222"/>
    </row>
    <row r="68" spans="1:7" ht="24" customHeight="1">
      <c r="A68" s="114" t="s">
        <v>424</v>
      </c>
      <c r="B68" s="59"/>
      <c r="C68" s="59"/>
      <c r="D68" s="59"/>
      <c r="E68" s="137"/>
      <c r="F68" s="59"/>
      <c r="G68" s="137">
        <v>495000</v>
      </c>
    </row>
    <row r="69" spans="1:7" ht="24" customHeight="1">
      <c r="A69" s="114" t="s">
        <v>425</v>
      </c>
      <c r="B69" s="137"/>
      <c r="C69" s="137"/>
      <c r="D69" s="137"/>
      <c r="E69" s="137"/>
      <c r="F69" s="137"/>
      <c r="G69" s="137">
        <v>490000</v>
      </c>
    </row>
    <row r="70" spans="1:7" ht="24" customHeight="1">
      <c r="A70" s="147" t="s">
        <v>406</v>
      </c>
      <c r="B70" s="69"/>
      <c r="C70" s="69"/>
      <c r="D70" s="69"/>
      <c r="E70" s="222"/>
      <c r="F70" s="69"/>
      <c r="G70" s="222"/>
    </row>
    <row r="71" spans="1:7" ht="24" customHeight="1">
      <c r="A71" s="114"/>
      <c r="B71" s="59"/>
      <c r="C71" s="59"/>
      <c r="D71" s="59"/>
      <c r="E71" s="137"/>
      <c r="F71" s="59"/>
      <c r="G71" s="137"/>
    </row>
    <row r="72" spans="1:7" ht="24" customHeight="1">
      <c r="A72" s="147"/>
      <c r="B72" s="69"/>
      <c r="C72" s="69"/>
      <c r="D72" s="69"/>
      <c r="E72" s="222"/>
      <c r="F72" s="69"/>
      <c r="G72" s="222"/>
    </row>
    <row r="73" spans="1:7" ht="24" customHeight="1">
      <c r="A73" s="114"/>
      <c r="B73" s="59"/>
      <c r="C73" s="59"/>
      <c r="D73" s="59"/>
      <c r="E73" s="137"/>
      <c r="F73" s="59"/>
      <c r="G73" s="137"/>
    </row>
    <row r="74" spans="1:7" ht="24" customHeight="1">
      <c r="A74" s="117"/>
      <c r="B74" s="138"/>
      <c r="C74" s="138"/>
      <c r="D74" s="138"/>
      <c r="E74" s="138"/>
      <c r="F74" s="138"/>
      <c r="G74" s="138"/>
    </row>
    <row r="75" spans="1:7" ht="23.25">
      <c r="A75" s="143" t="s">
        <v>171</v>
      </c>
      <c r="B75" s="53">
        <f>B63</f>
        <v>2008500</v>
      </c>
      <c r="C75" s="53">
        <f>C63</f>
        <v>1195000</v>
      </c>
      <c r="D75" s="53">
        <f>D63</f>
        <v>520000</v>
      </c>
      <c r="E75" s="53">
        <f>SUM(E62:E74)</f>
        <v>1301500</v>
      </c>
      <c r="F75" s="53">
        <f>SUM(E75-G75)*100/E75</f>
        <v>11.256242796772954</v>
      </c>
      <c r="G75" s="53">
        <f>SUM(G62:G74)</f>
        <v>1155000</v>
      </c>
    </row>
    <row r="76" spans="1:7" ht="23.25">
      <c r="A76" s="239" t="s">
        <v>173</v>
      </c>
      <c r="B76" s="240">
        <f>B75+B58</f>
        <v>2040000</v>
      </c>
      <c r="C76" s="240">
        <f>C75+C58</f>
        <v>1381000</v>
      </c>
      <c r="D76" s="240">
        <f>D75+D58</f>
        <v>520000</v>
      </c>
      <c r="E76" s="240">
        <f>E75</f>
        <v>1301500</v>
      </c>
      <c r="F76" s="53">
        <f>SUM(E76-G76)*100/E76</f>
        <v>11.256242796772954</v>
      </c>
      <c r="G76" s="240">
        <f>G75</f>
        <v>1155000</v>
      </c>
    </row>
    <row r="77" spans="1:7" ht="23.25">
      <c r="A77" s="143" t="s">
        <v>53</v>
      </c>
      <c r="B77" s="104">
        <f>B76</f>
        <v>2040000</v>
      </c>
      <c r="C77" s="104">
        <f>C76</f>
        <v>1381000</v>
      </c>
      <c r="D77" s="104">
        <f>D76</f>
        <v>520000</v>
      </c>
      <c r="E77" s="104">
        <f>E76+E58</f>
        <v>1787500</v>
      </c>
      <c r="F77" s="53">
        <f>SUM(E77-G77)*100/E77</f>
        <v>35.38461538461539</v>
      </c>
      <c r="G77" s="104">
        <f>G76+G58</f>
        <v>1155000</v>
      </c>
    </row>
    <row r="78" spans="1:8" ht="23.25">
      <c r="A78" s="132" t="s">
        <v>172</v>
      </c>
      <c r="B78" s="99">
        <f>B16+B77+B42</f>
        <v>3678889.4</v>
      </c>
      <c r="C78" s="99">
        <f>C16+C77+C42</f>
        <v>3407396</v>
      </c>
      <c r="D78" s="99">
        <f>D16+D77+D42</f>
        <v>2953099.27</v>
      </c>
      <c r="E78" s="99">
        <f>E15+E25+E32+E41+E77</f>
        <v>4414960</v>
      </c>
      <c r="F78" s="53">
        <f>SUM(E78-G78)*100/E78</f>
        <v>16.23842571620128</v>
      </c>
      <c r="G78" s="99">
        <f>G15+G25+G32+G41+G77</f>
        <v>3698040</v>
      </c>
      <c r="H78" s="116">
        <v>54</v>
      </c>
    </row>
    <row r="79" spans="1:7" ht="23.25">
      <c r="A79" s="81" t="s">
        <v>99</v>
      </c>
      <c r="B79" s="241"/>
      <c r="C79" s="241"/>
      <c r="D79" s="241"/>
      <c r="E79" s="241"/>
      <c r="F79" s="241"/>
      <c r="G79" s="241"/>
    </row>
    <row r="80" spans="1:7" ht="23.25">
      <c r="A80" s="107" t="s">
        <v>105</v>
      </c>
      <c r="B80" s="137"/>
      <c r="C80" s="137"/>
      <c r="D80" s="137"/>
      <c r="E80" s="137"/>
      <c r="F80" s="137"/>
      <c r="G80" s="137"/>
    </row>
    <row r="81" spans="1:7" ht="23.25">
      <c r="A81" s="107" t="s">
        <v>112</v>
      </c>
      <c r="B81" s="137"/>
      <c r="C81" s="137"/>
      <c r="D81" s="12"/>
      <c r="E81" s="137"/>
      <c r="F81" s="137"/>
      <c r="G81" s="137"/>
    </row>
    <row r="82" spans="1:7" ht="23.25">
      <c r="A82" s="107" t="s">
        <v>191</v>
      </c>
      <c r="B82" s="137"/>
      <c r="C82" s="137"/>
      <c r="D82" s="137"/>
      <c r="E82" s="137"/>
      <c r="F82" s="137"/>
      <c r="G82" s="137"/>
    </row>
    <row r="83" spans="1:7" ht="23.25">
      <c r="A83" s="107" t="s">
        <v>192</v>
      </c>
      <c r="B83" s="59">
        <f>5837500+83000+99000</f>
        <v>6019500</v>
      </c>
      <c r="C83" s="59">
        <f>2393000+845000</f>
        <v>3238000</v>
      </c>
      <c r="D83" s="59">
        <f>2595000+1162500</f>
        <v>3757500</v>
      </c>
      <c r="E83" s="59">
        <v>6371300</v>
      </c>
      <c r="F83" s="137"/>
      <c r="G83" s="59"/>
    </row>
    <row r="84" spans="1:7" ht="23.25">
      <c r="A84" s="114" t="s">
        <v>426</v>
      </c>
      <c r="B84" s="137"/>
      <c r="C84" s="137"/>
      <c r="D84" s="137"/>
      <c r="E84" s="137"/>
      <c r="F84" s="137"/>
      <c r="G84" s="137">
        <v>143000</v>
      </c>
    </row>
    <row r="85" spans="1:7" ht="23.25">
      <c r="A85" s="114" t="s">
        <v>427</v>
      </c>
      <c r="B85" s="137"/>
      <c r="C85" s="137"/>
      <c r="D85" s="137"/>
      <c r="E85" s="137"/>
      <c r="F85" s="137"/>
      <c r="G85" s="137"/>
    </row>
    <row r="86" spans="1:7" ht="23.25">
      <c r="A86" s="114" t="s">
        <v>428</v>
      </c>
      <c r="B86" s="137"/>
      <c r="C86" s="137"/>
      <c r="D86" s="137"/>
      <c r="E86" s="137"/>
      <c r="F86" s="137"/>
      <c r="G86" s="137">
        <v>112000</v>
      </c>
    </row>
    <row r="87" spans="1:7" ht="23.25">
      <c r="A87" s="114" t="s">
        <v>429</v>
      </c>
      <c r="B87" s="137"/>
      <c r="C87" s="137"/>
      <c r="D87" s="137"/>
      <c r="E87" s="137"/>
      <c r="F87" s="137"/>
      <c r="G87" s="137"/>
    </row>
    <row r="88" spans="1:7" ht="23.25">
      <c r="A88" s="114" t="s">
        <v>405</v>
      </c>
      <c r="B88" s="137"/>
      <c r="C88" s="137"/>
      <c r="D88" s="137"/>
      <c r="E88" s="137"/>
      <c r="F88" s="137"/>
      <c r="G88" s="137"/>
    </row>
    <row r="89" spans="1:7" ht="23.25">
      <c r="A89" s="114" t="s">
        <v>430</v>
      </c>
      <c r="B89" s="137"/>
      <c r="C89" s="137"/>
      <c r="D89" s="137"/>
      <c r="E89" s="137"/>
      <c r="F89" s="137"/>
      <c r="G89" s="137">
        <v>413000</v>
      </c>
    </row>
    <row r="90" spans="1:7" ht="23.25">
      <c r="A90" s="221" t="s">
        <v>431</v>
      </c>
      <c r="B90" s="59"/>
      <c r="C90" s="59"/>
      <c r="D90" s="59"/>
      <c r="E90" s="59"/>
      <c r="F90" s="59"/>
      <c r="G90" s="59"/>
    </row>
    <row r="91" spans="1:7" ht="23.25">
      <c r="A91" s="221" t="s">
        <v>432</v>
      </c>
      <c r="B91" s="59"/>
      <c r="C91" s="59"/>
      <c r="D91" s="59"/>
      <c r="E91" s="59"/>
      <c r="F91" s="59"/>
      <c r="G91" s="59"/>
    </row>
    <row r="92" spans="1:7" ht="23.25">
      <c r="A92" s="114" t="s">
        <v>433</v>
      </c>
      <c r="B92" s="137"/>
      <c r="C92" s="137"/>
      <c r="D92" s="137"/>
      <c r="E92" s="137"/>
      <c r="F92" s="137"/>
      <c r="G92" s="137">
        <v>333000</v>
      </c>
    </row>
    <row r="93" spans="1:7" ht="23.25">
      <c r="A93" s="221" t="s">
        <v>434</v>
      </c>
      <c r="B93" s="137"/>
      <c r="C93" s="137"/>
      <c r="D93" s="137"/>
      <c r="E93" s="137"/>
      <c r="F93" s="137"/>
      <c r="G93" s="137"/>
    </row>
    <row r="94" spans="1:7" ht="23.25">
      <c r="A94" s="221" t="s">
        <v>435</v>
      </c>
      <c r="B94" s="137"/>
      <c r="C94" s="137"/>
      <c r="D94" s="137"/>
      <c r="E94" s="137"/>
      <c r="F94" s="137"/>
      <c r="G94" s="137"/>
    </row>
    <row r="95" spans="1:7" ht="23.25">
      <c r="A95" s="221"/>
      <c r="B95" s="137"/>
      <c r="C95" s="137"/>
      <c r="D95" s="137"/>
      <c r="E95" s="137"/>
      <c r="F95" s="137"/>
      <c r="G95" s="137"/>
    </row>
    <row r="96" spans="1:8" ht="23.25">
      <c r="A96" s="117"/>
      <c r="B96" s="138"/>
      <c r="C96" s="138"/>
      <c r="D96" s="138"/>
      <c r="E96" s="138"/>
      <c r="F96" s="138"/>
      <c r="G96" s="138"/>
      <c r="H96" s="116">
        <v>55</v>
      </c>
    </row>
    <row r="97" spans="1:7" ht="21" customHeight="1">
      <c r="A97" s="114" t="s">
        <v>436</v>
      </c>
      <c r="B97" s="241"/>
      <c r="C97" s="241"/>
      <c r="D97" s="241"/>
      <c r="E97" s="241"/>
      <c r="F97" s="241"/>
      <c r="G97" s="241">
        <v>120000</v>
      </c>
    </row>
    <row r="98" spans="1:7" ht="21" customHeight="1">
      <c r="A98" s="221" t="s">
        <v>434</v>
      </c>
      <c r="B98" s="137"/>
      <c r="C98" s="137"/>
      <c r="D98" s="137"/>
      <c r="E98" s="137"/>
      <c r="F98" s="137"/>
      <c r="G98" s="137"/>
    </row>
    <row r="99" spans="1:7" ht="21" customHeight="1">
      <c r="A99" s="221" t="s">
        <v>437</v>
      </c>
      <c r="B99" s="137"/>
      <c r="C99" s="137"/>
      <c r="D99" s="137"/>
      <c r="E99" s="137"/>
      <c r="F99" s="137"/>
      <c r="G99" s="137"/>
    </row>
    <row r="100" spans="1:7" ht="21" customHeight="1">
      <c r="A100" s="114" t="s">
        <v>438</v>
      </c>
      <c r="B100" s="137"/>
      <c r="C100" s="59"/>
      <c r="D100" s="59"/>
      <c r="E100" s="59"/>
      <c r="F100" s="137"/>
      <c r="G100" s="59">
        <v>281000</v>
      </c>
    </row>
    <row r="101" spans="1:7" ht="21" customHeight="1">
      <c r="A101" s="210" t="s">
        <v>439</v>
      </c>
      <c r="B101" s="211"/>
      <c r="C101" s="119"/>
      <c r="D101" s="119"/>
      <c r="E101" s="119"/>
      <c r="F101" s="211"/>
      <c r="G101" s="119"/>
    </row>
    <row r="102" spans="1:7" ht="21" customHeight="1">
      <c r="A102" s="114" t="s">
        <v>440</v>
      </c>
      <c r="B102" s="59"/>
      <c r="C102" s="59"/>
      <c r="D102" s="59"/>
      <c r="E102" s="59"/>
      <c r="F102" s="59"/>
      <c r="G102" s="59">
        <v>410000</v>
      </c>
    </row>
    <row r="103" spans="1:7" ht="21" customHeight="1">
      <c r="A103" s="210" t="s">
        <v>441</v>
      </c>
      <c r="B103" s="141"/>
      <c r="C103" s="141"/>
      <c r="D103" s="141"/>
      <c r="E103" s="141"/>
      <c r="F103" s="141"/>
      <c r="G103" s="141"/>
    </row>
    <row r="104" spans="1:7" ht="21" customHeight="1">
      <c r="A104" s="114" t="s">
        <v>442</v>
      </c>
      <c r="B104" s="119"/>
      <c r="C104" s="119"/>
      <c r="D104" s="119"/>
      <c r="E104" s="119"/>
      <c r="F104" s="119"/>
      <c r="G104" s="119">
        <v>402000</v>
      </c>
    </row>
    <row r="105" spans="1:7" ht="21" customHeight="1">
      <c r="A105" s="221" t="s">
        <v>443</v>
      </c>
      <c r="B105" s="119"/>
      <c r="C105" s="119"/>
      <c r="D105" s="119"/>
      <c r="E105" s="119"/>
      <c r="F105" s="119"/>
      <c r="G105" s="119"/>
    </row>
    <row r="106" spans="1:7" ht="21" customHeight="1">
      <c r="A106" s="221" t="s">
        <v>444</v>
      </c>
      <c r="B106" s="59"/>
      <c r="C106" s="59"/>
      <c r="D106" s="59"/>
      <c r="E106" s="137"/>
      <c r="F106" s="59"/>
      <c r="G106" s="137"/>
    </row>
    <row r="107" spans="1:7" ht="21" customHeight="1">
      <c r="A107" s="114" t="s">
        <v>447</v>
      </c>
      <c r="B107" s="59"/>
      <c r="C107" s="59"/>
      <c r="D107" s="59"/>
      <c r="E107" s="137"/>
      <c r="F107" s="59"/>
      <c r="G107" s="137">
        <v>444000</v>
      </c>
    </row>
    <row r="108" spans="1:7" ht="21" customHeight="1">
      <c r="A108" s="221" t="s">
        <v>445</v>
      </c>
      <c r="B108" s="137"/>
      <c r="C108" s="137"/>
      <c r="D108" s="137"/>
      <c r="E108" s="59"/>
      <c r="F108" s="137"/>
      <c r="G108" s="59"/>
    </row>
    <row r="109" spans="1:7" ht="21" customHeight="1">
      <c r="A109" s="221" t="s">
        <v>446</v>
      </c>
      <c r="B109" s="137"/>
      <c r="C109" s="137"/>
      <c r="D109" s="137"/>
      <c r="E109" s="59"/>
      <c r="F109" s="137"/>
      <c r="G109" s="59"/>
    </row>
    <row r="110" spans="1:7" ht="21" customHeight="1">
      <c r="A110" s="114" t="s">
        <v>448</v>
      </c>
      <c r="B110" s="137"/>
      <c r="C110" s="137"/>
      <c r="D110" s="137"/>
      <c r="E110" s="59"/>
      <c r="F110" s="137"/>
      <c r="G110" s="59">
        <v>499000</v>
      </c>
    </row>
    <row r="111" spans="1:7" ht="21" customHeight="1">
      <c r="A111" s="210" t="s">
        <v>449</v>
      </c>
      <c r="B111" s="137"/>
      <c r="C111" s="137"/>
      <c r="D111" s="137"/>
      <c r="E111" s="59"/>
      <c r="F111" s="137"/>
      <c r="G111" s="59"/>
    </row>
    <row r="112" spans="1:7" ht="21" customHeight="1">
      <c r="A112" s="114" t="s">
        <v>407</v>
      </c>
      <c r="B112" s="137"/>
      <c r="C112" s="59"/>
      <c r="D112" s="59"/>
      <c r="E112" s="59"/>
      <c r="F112" s="137"/>
      <c r="G112" s="59"/>
    </row>
    <row r="113" spans="1:7" ht="21" customHeight="1">
      <c r="A113" s="143" t="s">
        <v>171</v>
      </c>
      <c r="B113" s="53">
        <f>B83</f>
        <v>6019500</v>
      </c>
      <c r="C113" s="53">
        <f>C83</f>
        <v>3238000</v>
      </c>
      <c r="D113" s="53">
        <f>D83</f>
        <v>3757500</v>
      </c>
      <c r="E113" s="53">
        <f>E83</f>
        <v>6371300</v>
      </c>
      <c r="F113" s="53">
        <f>(E113-G113)*100/E113</f>
        <v>50.44967275124386</v>
      </c>
      <c r="G113" s="53">
        <f>SUM(G84:G112)</f>
        <v>3157000</v>
      </c>
    </row>
    <row r="114" spans="1:7" ht="21" customHeight="1">
      <c r="A114" s="239" t="s">
        <v>173</v>
      </c>
      <c r="B114" s="240">
        <f aca="true" t="shared" si="2" ref="B114:E115">B113</f>
        <v>6019500</v>
      </c>
      <c r="C114" s="240">
        <f t="shared" si="2"/>
        <v>3238000</v>
      </c>
      <c r="D114" s="240">
        <f t="shared" si="2"/>
        <v>3757500</v>
      </c>
      <c r="E114" s="240">
        <f t="shared" si="2"/>
        <v>6371300</v>
      </c>
      <c r="F114" s="53">
        <f>(E114-G114)*100/E114</f>
        <v>50.44967275124386</v>
      </c>
      <c r="G114" s="240">
        <f>G113</f>
        <v>3157000</v>
      </c>
    </row>
    <row r="115" spans="1:8" ht="21" customHeight="1">
      <c r="A115" s="98" t="s">
        <v>53</v>
      </c>
      <c r="B115" s="104">
        <f t="shared" si="2"/>
        <v>6019500</v>
      </c>
      <c r="C115" s="104">
        <f t="shared" si="2"/>
        <v>3238000</v>
      </c>
      <c r="D115" s="104">
        <f t="shared" si="2"/>
        <v>3757500</v>
      </c>
      <c r="E115" s="104">
        <f t="shared" si="2"/>
        <v>6371300</v>
      </c>
      <c r="F115" s="53">
        <f>(E115-G115)*100/E115</f>
        <v>50.44967275124386</v>
      </c>
      <c r="G115" s="104">
        <f>G114</f>
        <v>3157000</v>
      </c>
      <c r="H115" s="116">
        <v>56</v>
      </c>
    </row>
    <row r="116" spans="1:7" ht="23.25">
      <c r="A116" s="131" t="s">
        <v>102</v>
      </c>
      <c r="B116" s="222"/>
      <c r="C116" s="222"/>
      <c r="D116" s="222"/>
      <c r="E116" s="222"/>
      <c r="F116" s="222"/>
      <c r="G116" s="222"/>
    </row>
    <row r="117" spans="1:7" ht="23.25">
      <c r="A117" s="107" t="s">
        <v>103</v>
      </c>
      <c r="B117" s="137"/>
      <c r="C117" s="137"/>
      <c r="D117" s="137"/>
      <c r="E117" s="137"/>
      <c r="F117" s="137"/>
      <c r="G117" s="137"/>
    </row>
    <row r="118" spans="1:7" ht="23.25">
      <c r="A118" s="107" t="s">
        <v>366</v>
      </c>
      <c r="B118" s="59">
        <v>196263.11</v>
      </c>
      <c r="C118" s="59">
        <v>498681.83</v>
      </c>
      <c r="D118" s="59">
        <v>633896.69</v>
      </c>
      <c r="E118" s="59">
        <v>172000</v>
      </c>
      <c r="F118" s="59"/>
      <c r="G118" s="59"/>
    </row>
    <row r="119" spans="1:7" ht="23.25">
      <c r="A119" s="107" t="s">
        <v>367</v>
      </c>
      <c r="B119" s="59"/>
      <c r="C119" s="59"/>
      <c r="D119" s="59"/>
      <c r="E119" s="59"/>
      <c r="F119" s="59"/>
      <c r="G119" s="59"/>
    </row>
    <row r="120" spans="1:7" ht="23.25">
      <c r="A120" s="114" t="s">
        <v>450</v>
      </c>
      <c r="B120" s="59"/>
      <c r="C120" s="59"/>
      <c r="D120" s="59"/>
      <c r="E120" s="59"/>
      <c r="F120" s="59"/>
      <c r="G120" s="59">
        <v>203000</v>
      </c>
    </row>
    <row r="121" spans="1:7" ht="23.25">
      <c r="A121" s="114" t="s">
        <v>451</v>
      </c>
      <c r="B121" s="59"/>
      <c r="C121" s="59"/>
      <c r="D121" s="59"/>
      <c r="E121" s="59"/>
      <c r="F121" s="59"/>
      <c r="G121" s="59"/>
    </row>
    <row r="122" spans="1:7" ht="23.25">
      <c r="A122" s="114"/>
      <c r="B122" s="59"/>
      <c r="C122" s="59"/>
      <c r="D122" s="59"/>
      <c r="E122" s="59"/>
      <c r="F122" s="59"/>
      <c r="G122" s="59"/>
    </row>
    <row r="123" spans="1:7" ht="23.25">
      <c r="A123" s="114"/>
      <c r="B123" s="137"/>
      <c r="C123" s="137"/>
      <c r="D123" s="137"/>
      <c r="E123" s="137"/>
      <c r="F123" s="137"/>
      <c r="G123" s="137"/>
    </row>
    <row r="124" spans="1:7" ht="23.25">
      <c r="A124" s="117"/>
      <c r="B124" s="72"/>
      <c r="C124" s="72"/>
      <c r="D124" s="72"/>
      <c r="E124" s="72"/>
      <c r="F124" s="72"/>
      <c r="G124" s="72"/>
    </row>
    <row r="125" spans="1:7" ht="23.25">
      <c r="A125" s="132" t="s">
        <v>109</v>
      </c>
      <c r="B125" s="242">
        <f>B118</f>
        <v>196263.11</v>
      </c>
      <c r="C125" s="242">
        <f>C118</f>
        <v>498681.83</v>
      </c>
      <c r="D125" s="242">
        <f>D118</f>
        <v>633896.69</v>
      </c>
      <c r="E125" s="240">
        <f>E118</f>
        <v>172000</v>
      </c>
      <c r="F125" s="99">
        <f>SUM(E125-G125)*100/E125</f>
        <v>-18.023255813953487</v>
      </c>
      <c r="G125" s="240">
        <f>SUM(G120:G124)</f>
        <v>203000</v>
      </c>
    </row>
    <row r="126" spans="1:7" ht="23.25">
      <c r="A126" s="143" t="s">
        <v>57</v>
      </c>
      <c r="B126" s="104">
        <f>B125</f>
        <v>196263.11</v>
      </c>
      <c r="C126" s="104">
        <f>C125</f>
        <v>498681.83</v>
      </c>
      <c r="D126" s="104">
        <f>D125</f>
        <v>633896.69</v>
      </c>
      <c r="E126" s="240">
        <f>E125</f>
        <v>172000</v>
      </c>
      <c r="F126" s="99">
        <f>SUM(E126-G126)*100/E126</f>
        <v>-18.023255813953487</v>
      </c>
      <c r="G126" s="240">
        <f>G125</f>
        <v>203000</v>
      </c>
    </row>
    <row r="127" spans="1:7" ht="23.25">
      <c r="A127" s="132" t="s">
        <v>104</v>
      </c>
      <c r="B127" s="99">
        <f>B115+B126</f>
        <v>6215763.11</v>
      </c>
      <c r="C127" s="99">
        <f>C115+C126</f>
        <v>3736681.83</v>
      </c>
      <c r="D127" s="99">
        <f>D115+D126</f>
        <v>4391396.6899999995</v>
      </c>
      <c r="E127" s="99">
        <f>E115+E126</f>
        <v>6543300</v>
      </c>
      <c r="F127" s="99">
        <f>SUM(E127-G127)*100/E127</f>
        <v>48.6497638806107</v>
      </c>
      <c r="G127" s="99">
        <f>G115+G126</f>
        <v>3360000</v>
      </c>
    </row>
    <row r="128" spans="1:8" ht="23.25">
      <c r="A128" s="73"/>
      <c r="B128" s="11"/>
      <c r="C128" s="11"/>
      <c r="D128" s="11"/>
      <c r="E128" s="11"/>
      <c r="F128" s="11"/>
      <c r="G128" s="11"/>
      <c r="H128" s="116">
        <v>57</v>
      </c>
    </row>
    <row r="129" spans="1:7" ht="23.25">
      <c r="A129" s="73"/>
      <c r="B129" s="11"/>
      <c r="C129" s="11"/>
      <c r="D129" s="11"/>
      <c r="E129" s="11"/>
      <c r="F129" s="11"/>
      <c r="G129" s="11"/>
    </row>
    <row r="130" spans="1:7" ht="23.25">
      <c r="A130" s="73"/>
      <c r="B130" s="11"/>
      <c r="C130" s="11"/>
      <c r="D130" s="11"/>
      <c r="E130" s="11"/>
      <c r="F130" s="11"/>
      <c r="G130" s="11"/>
    </row>
    <row r="131" spans="1:7" ht="23.25">
      <c r="A131" s="73"/>
      <c r="B131" s="11"/>
      <c r="C131" s="11"/>
      <c r="D131" s="11"/>
      <c r="E131" s="11"/>
      <c r="F131" s="11"/>
      <c r="G131" s="11"/>
    </row>
    <row r="132" spans="1:7" ht="23.25">
      <c r="A132" s="73"/>
      <c r="B132" s="11"/>
      <c r="C132" s="11"/>
      <c r="D132" s="11"/>
      <c r="E132" s="11"/>
      <c r="F132" s="11"/>
      <c r="G132" s="11"/>
    </row>
    <row r="133" spans="1:7" ht="23.25">
      <c r="A133" s="73"/>
      <c r="B133" s="11"/>
      <c r="C133" s="11"/>
      <c r="D133" s="11"/>
      <c r="E133" s="11"/>
      <c r="F133" s="11"/>
      <c r="G133" s="11"/>
    </row>
    <row r="134" spans="1:7" ht="23.25">
      <c r="A134" s="206" t="s">
        <v>99</v>
      </c>
      <c r="B134" s="222"/>
      <c r="C134" s="222"/>
      <c r="D134" s="222"/>
      <c r="E134" s="222"/>
      <c r="F134" s="222"/>
      <c r="G134" s="222"/>
    </row>
    <row r="135" spans="1:7" ht="23.25">
      <c r="A135" s="107" t="s">
        <v>188</v>
      </c>
      <c r="B135" s="137"/>
      <c r="C135" s="137"/>
      <c r="D135" s="137"/>
      <c r="E135" s="137"/>
      <c r="F135" s="137"/>
      <c r="G135" s="137"/>
    </row>
    <row r="136" spans="1:7" ht="23.25">
      <c r="A136" s="107" t="s">
        <v>222</v>
      </c>
      <c r="B136" s="137"/>
      <c r="C136" s="137"/>
      <c r="D136" s="137"/>
      <c r="E136" s="137"/>
      <c r="F136" s="137"/>
      <c r="G136" s="137"/>
    </row>
    <row r="137" spans="1:7" ht="23.25">
      <c r="A137" s="107" t="s">
        <v>157</v>
      </c>
      <c r="B137" s="137"/>
      <c r="C137" s="137"/>
      <c r="D137" s="137"/>
      <c r="E137" s="137"/>
      <c r="F137" s="137"/>
      <c r="G137" s="137"/>
    </row>
    <row r="138" spans="1:7" ht="23.25">
      <c r="A138" s="114" t="s">
        <v>198</v>
      </c>
      <c r="B138" s="137"/>
      <c r="C138" s="137">
        <v>0</v>
      </c>
      <c r="D138" s="137">
        <v>37165</v>
      </c>
      <c r="E138" s="137"/>
      <c r="F138" s="137"/>
      <c r="G138" s="137"/>
    </row>
    <row r="139" spans="1:7" ht="23.25">
      <c r="A139" s="117" t="s">
        <v>369</v>
      </c>
      <c r="B139" s="137"/>
      <c r="C139" s="137"/>
      <c r="D139" s="137"/>
      <c r="E139" s="137">
        <v>50000</v>
      </c>
      <c r="F139" s="137"/>
      <c r="G139" s="137">
        <v>50000</v>
      </c>
    </row>
    <row r="140" spans="1:7" ht="23.25">
      <c r="A140" s="239" t="s">
        <v>150</v>
      </c>
      <c r="B140" s="240">
        <f>SUM(B138:B139)</f>
        <v>0</v>
      </c>
      <c r="C140" s="240">
        <f>SUM(C138:C139)</f>
        <v>0</v>
      </c>
      <c r="D140" s="240">
        <f>SUM(D138:D139)</f>
        <v>37165</v>
      </c>
      <c r="E140" s="240">
        <f>SUM(E139:E139)</f>
        <v>50000</v>
      </c>
      <c r="F140" s="112">
        <v>0</v>
      </c>
      <c r="G140" s="240">
        <f>SUM(G139:G139)</f>
        <v>50000</v>
      </c>
    </row>
    <row r="141" spans="1:7" ht="23.25">
      <c r="A141" s="143" t="s">
        <v>221</v>
      </c>
      <c r="B141" s="104">
        <f>B140</f>
        <v>0</v>
      </c>
      <c r="C141" s="104">
        <f>C140</f>
        <v>0</v>
      </c>
      <c r="D141" s="104">
        <f>D140</f>
        <v>37165</v>
      </c>
      <c r="E141" s="104">
        <f>E140</f>
        <v>50000</v>
      </c>
      <c r="F141" s="112">
        <v>0</v>
      </c>
      <c r="G141" s="104">
        <f>G140</f>
        <v>50000</v>
      </c>
    </row>
    <row r="142" spans="1:7" ht="23.25">
      <c r="A142" s="131" t="s">
        <v>102</v>
      </c>
      <c r="B142" s="222"/>
      <c r="C142" s="222"/>
      <c r="D142" s="222"/>
      <c r="E142" s="222"/>
      <c r="F142" s="222"/>
      <c r="G142" s="222"/>
    </row>
    <row r="143" spans="1:7" ht="23.25">
      <c r="A143" s="107" t="s">
        <v>103</v>
      </c>
      <c r="B143" s="137"/>
      <c r="C143" s="137"/>
      <c r="D143" s="137"/>
      <c r="E143" s="137"/>
      <c r="F143" s="137"/>
      <c r="G143" s="137"/>
    </row>
    <row r="144" spans="1:7" ht="23.25">
      <c r="A144" s="107" t="s">
        <v>366</v>
      </c>
      <c r="B144" s="59"/>
      <c r="C144" s="59"/>
      <c r="D144" s="59"/>
      <c r="E144" s="59"/>
      <c r="F144" s="59"/>
      <c r="G144" s="59"/>
    </row>
    <row r="145" spans="1:7" ht="23.25">
      <c r="A145" s="107"/>
      <c r="B145" s="59"/>
      <c r="C145" s="59"/>
      <c r="D145" s="59"/>
      <c r="E145" s="59"/>
      <c r="F145" s="59"/>
      <c r="G145" s="59"/>
    </row>
    <row r="146" spans="1:7" ht="23.25">
      <c r="A146" s="114"/>
      <c r="B146" s="59"/>
      <c r="C146" s="59"/>
      <c r="D146" s="59"/>
      <c r="E146" s="59">
        <v>90000</v>
      </c>
      <c r="F146" s="59"/>
      <c r="G146" s="59">
        <v>90000</v>
      </c>
    </row>
    <row r="147" spans="1:7" ht="23.25">
      <c r="A147" s="114"/>
      <c r="B147" s="59"/>
      <c r="C147" s="59"/>
      <c r="D147" s="59"/>
      <c r="E147" s="59"/>
      <c r="F147" s="59"/>
      <c r="G147" s="59"/>
    </row>
    <row r="148" spans="1:7" ht="23.25">
      <c r="A148" s="132" t="s">
        <v>109</v>
      </c>
      <c r="B148" s="242">
        <f>B144</f>
        <v>0</v>
      </c>
      <c r="C148" s="242">
        <f>C144</f>
        <v>0</v>
      </c>
      <c r="D148" s="242">
        <f>D144</f>
        <v>0</v>
      </c>
      <c r="E148" s="240">
        <f>SUM(E146:E147)</f>
        <v>90000</v>
      </c>
      <c r="F148" s="99">
        <v>0</v>
      </c>
      <c r="G148" s="240">
        <f>SUM(G146:G147)</f>
        <v>90000</v>
      </c>
    </row>
    <row r="149" spans="1:7" ht="23.25">
      <c r="A149" s="143" t="s">
        <v>57</v>
      </c>
      <c r="B149" s="104">
        <f>B148</f>
        <v>0</v>
      </c>
      <c r="C149" s="104">
        <f>C148</f>
        <v>0</v>
      </c>
      <c r="D149" s="104">
        <f>D148</f>
        <v>0</v>
      </c>
      <c r="E149" s="240">
        <f>E148</f>
        <v>90000</v>
      </c>
      <c r="F149" s="99">
        <v>0</v>
      </c>
      <c r="G149" s="240">
        <f>G148</f>
        <v>90000</v>
      </c>
    </row>
    <row r="150" spans="1:7" ht="23.25">
      <c r="A150" s="88"/>
      <c r="B150" s="39"/>
      <c r="C150" s="39"/>
      <c r="D150" s="39"/>
      <c r="E150" s="39"/>
      <c r="F150" s="8"/>
      <c r="G150" s="39"/>
    </row>
    <row r="151" spans="1:8" ht="23.25">
      <c r="A151" s="74"/>
      <c r="B151" s="40"/>
      <c r="C151" s="40"/>
      <c r="D151" s="40"/>
      <c r="E151" s="40"/>
      <c r="F151" s="12"/>
      <c r="G151" s="40"/>
      <c r="H151" s="116">
        <v>58</v>
      </c>
    </row>
    <row r="152" spans="1:7" ht="23.25">
      <c r="A152" s="81" t="s">
        <v>112</v>
      </c>
      <c r="B152" s="217"/>
      <c r="C152" s="217"/>
      <c r="D152" s="217"/>
      <c r="E152" s="217"/>
      <c r="F152" s="69"/>
      <c r="G152" s="217"/>
    </row>
    <row r="153" spans="1:7" ht="23.25">
      <c r="A153" s="218" t="s">
        <v>340</v>
      </c>
      <c r="B153" s="120"/>
      <c r="C153" s="120"/>
      <c r="D153" s="120"/>
      <c r="E153" s="120"/>
      <c r="F153" s="59"/>
      <c r="G153" s="120"/>
    </row>
    <row r="154" spans="1:7" ht="23.25">
      <c r="A154" s="218" t="s">
        <v>385</v>
      </c>
      <c r="B154" s="120"/>
      <c r="C154" s="137">
        <v>42000</v>
      </c>
      <c r="D154" s="137">
        <v>1200000</v>
      </c>
      <c r="E154" s="120"/>
      <c r="F154" s="59"/>
      <c r="G154" s="120"/>
    </row>
    <row r="155" spans="1:7" ht="23.25">
      <c r="A155" s="218" t="s">
        <v>181</v>
      </c>
      <c r="B155" s="120"/>
      <c r="C155" s="137"/>
      <c r="D155" s="137"/>
      <c r="E155" s="120"/>
      <c r="F155" s="59"/>
      <c r="G155" s="120"/>
    </row>
    <row r="156" spans="1:7" ht="23.25">
      <c r="A156" s="68" t="s">
        <v>452</v>
      </c>
      <c r="B156" s="120"/>
      <c r="C156" s="120"/>
      <c r="D156" s="120"/>
      <c r="E156" s="120"/>
      <c r="F156" s="59"/>
      <c r="G156" s="137">
        <v>495000</v>
      </c>
    </row>
    <row r="157" spans="1:7" ht="23.25">
      <c r="A157" s="70"/>
      <c r="B157" s="243"/>
      <c r="C157" s="243"/>
      <c r="D157" s="243"/>
      <c r="E157" s="244"/>
      <c r="F157" s="72"/>
      <c r="G157" s="244"/>
    </row>
    <row r="158" spans="1:7" ht="23.25">
      <c r="A158" s="239" t="s">
        <v>183</v>
      </c>
      <c r="B158" s="240">
        <v>0</v>
      </c>
      <c r="C158" s="240">
        <f>C154</f>
        <v>42000</v>
      </c>
      <c r="D158" s="240">
        <f>D154</f>
        <v>1200000</v>
      </c>
      <c r="E158" s="245">
        <f>E157</f>
        <v>0</v>
      </c>
      <c r="F158" s="99">
        <v>0</v>
      </c>
      <c r="G158" s="245">
        <f>G156</f>
        <v>495000</v>
      </c>
    </row>
    <row r="159" spans="1:7" ht="23.25">
      <c r="A159" s="143" t="s">
        <v>53</v>
      </c>
      <c r="B159" s="104">
        <f>B158</f>
        <v>0</v>
      </c>
      <c r="C159" s="104">
        <f>C158</f>
        <v>42000</v>
      </c>
      <c r="D159" s="104">
        <f>D158</f>
        <v>1200000</v>
      </c>
      <c r="E159" s="246">
        <f>E158</f>
        <v>0</v>
      </c>
      <c r="F159" s="99">
        <v>0</v>
      </c>
      <c r="G159" s="246">
        <f>G158</f>
        <v>495000</v>
      </c>
    </row>
    <row r="160" spans="1:8" ht="23.25">
      <c r="A160" s="132" t="s">
        <v>189</v>
      </c>
      <c r="B160" s="246">
        <f>B159+B141</f>
        <v>0</v>
      </c>
      <c r="C160" s="246">
        <f>C159+C141</f>
        <v>42000</v>
      </c>
      <c r="D160" s="246">
        <f>D159+D141</f>
        <v>1237165</v>
      </c>
      <c r="E160" s="246">
        <f>E159+E141+E149</f>
        <v>140000</v>
      </c>
      <c r="F160" s="99">
        <v>0</v>
      </c>
      <c r="G160" s="246">
        <f>G149+G141+G159</f>
        <v>635000</v>
      </c>
      <c r="H160" s="116">
        <v>59</v>
      </c>
    </row>
    <row r="161" spans="1:8" ht="23.25">
      <c r="A161" s="98" t="s">
        <v>106</v>
      </c>
      <c r="B161" s="99">
        <f>B78+B127+B160</f>
        <v>9894652.51</v>
      </c>
      <c r="C161" s="99">
        <f>C78+C127+C160</f>
        <v>7186077.83</v>
      </c>
      <c r="D161" s="99">
        <f>D78+D127+D160</f>
        <v>8581660.959999999</v>
      </c>
      <c r="E161" s="99">
        <f>E160+E127+E78</f>
        <v>11098260</v>
      </c>
      <c r="F161" s="99">
        <f>(E161-G161)*100/E161</f>
        <v>30.682467341727442</v>
      </c>
      <c r="G161" s="99">
        <f>G160+G127+G78</f>
        <v>7693040</v>
      </c>
      <c r="H161" s="150">
        <f>G161</f>
        <v>7693040</v>
      </c>
    </row>
    <row r="168" ht="23.25" customHeight="1"/>
    <row r="169" ht="24" customHeight="1"/>
    <row r="170" ht="24" customHeight="1"/>
    <row r="171" ht="24.75" customHeight="1"/>
  </sheetData>
  <sheetProtection/>
  <mergeCells count="5">
    <mergeCell ref="A1:G1"/>
    <mergeCell ref="A2:G2"/>
    <mergeCell ref="A3:G3"/>
    <mergeCell ref="B4:D4"/>
    <mergeCell ref="E4:G4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106" zoomScaleSheetLayoutView="106" zoomScalePageLayoutView="0" workbookViewId="0" topLeftCell="A1">
      <selection activeCell="H38" sqref="H38"/>
    </sheetView>
  </sheetViews>
  <sheetFormatPr defaultColWidth="9.140625" defaultRowHeight="15"/>
  <cols>
    <col min="1" max="1" width="51.421875" style="184" customWidth="1"/>
    <col min="2" max="2" width="12.421875" style="256" customWidth="1"/>
    <col min="3" max="3" width="13.7109375" style="256" customWidth="1"/>
    <col min="4" max="4" width="13.8515625" style="256" customWidth="1"/>
    <col min="5" max="5" width="13.421875" style="256" customWidth="1"/>
    <col min="6" max="6" width="9.421875" style="256" customWidth="1"/>
    <col min="7" max="7" width="13.00390625" style="256" customWidth="1"/>
    <col min="8" max="8" width="12.28125" style="301" bestFit="1" customWidth="1"/>
    <col min="9" max="16384" width="9.00390625" style="184" customWidth="1"/>
  </cols>
  <sheetData>
    <row r="1" spans="1:7" ht="23.25">
      <c r="A1" s="317" t="s">
        <v>2</v>
      </c>
      <c r="B1" s="317"/>
      <c r="C1" s="317"/>
      <c r="D1" s="317"/>
      <c r="E1" s="317"/>
      <c r="F1" s="317"/>
      <c r="G1" s="317"/>
    </row>
    <row r="2" spans="1:7" ht="23.25">
      <c r="A2" s="317" t="s">
        <v>411</v>
      </c>
      <c r="B2" s="317"/>
      <c r="C2" s="317"/>
      <c r="D2" s="317"/>
      <c r="E2" s="317"/>
      <c r="F2" s="317"/>
      <c r="G2" s="317"/>
    </row>
    <row r="3" spans="1:7" ht="23.25">
      <c r="A3" s="317" t="s">
        <v>208</v>
      </c>
      <c r="B3" s="317"/>
      <c r="C3" s="317"/>
      <c r="D3" s="317"/>
      <c r="E3" s="317"/>
      <c r="F3" s="317"/>
      <c r="G3" s="317"/>
    </row>
    <row r="4" spans="1:7" ht="23.25">
      <c r="A4" s="96" t="s">
        <v>4</v>
      </c>
      <c r="B4" s="328" t="s">
        <v>3</v>
      </c>
      <c r="C4" s="329"/>
      <c r="D4" s="330"/>
      <c r="E4" s="331" t="s">
        <v>0</v>
      </c>
      <c r="F4" s="332"/>
      <c r="G4" s="333"/>
    </row>
    <row r="5" spans="1:7" ht="23.25">
      <c r="A5" s="247"/>
      <c r="B5" s="155" t="s">
        <v>229</v>
      </c>
      <c r="C5" s="155" t="s">
        <v>348</v>
      </c>
      <c r="D5" s="155" t="s">
        <v>373</v>
      </c>
      <c r="E5" s="156" t="s">
        <v>376</v>
      </c>
      <c r="F5" s="157" t="s">
        <v>1</v>
      </c>
      <c r="G5" s="155" t="s">
        <v>410</v>
      </c>
    </row>
    <row r="6" spans="1:7" ht="23.25">
      <c r="A6" s="248" t="s">
        <v>107</v>
      </c>
      <c r="B6" s="5"/>
      <c r="C6" s="5"/>
      <c r="D6" s="5"/>
      <c r="E6" s="5"/>
      <c r="F6" s="5"/>
      <c r="G6" s="5"/>
    </row>
    <row r="7" spans="1:7" ht="23.25">
      <c r="A7" s="249" t="s">
        <v>222</v>
      </c>
      <c r="B7" s="33"/>
      <c r="C7" s="33"/>
      <c r="D7" s="33"/>
      <c r="E7" s="33"/>
      <c r="F7" s="33"/>
      <c r="G7" s="33"/>
    </row>
    <row r="8" spans="1:7" ht="23.25">
      <c r="A8" s="67" t="s">
        <v>223</v>
      </c>
      <c r="B8" s="60"/>
      <c r="C8" s="60"/>
      <c r="D8" s="60"/>
      <c r="E8" s="60"/>
      <c r="F8" s="33"/>
      <c r="G8" s="60"/>
    </row>
    <row r="9" spans="1:7" ht="23.25">
      <c r="A9" s="34" t="s">
        <v>40</v>
      </c>
      <c r="B9" s="60"/>
      <c r="C9" s="60"/>
      <c r="D9" s="60"/>
      <c r="E9" s="60"/>
      <c r="F9" s="33"/>
      <c r="G9" s="60"/>
    </row>
    <row r="10" spans="1:7" ht="23.25">
      <c r="A10" s="34" t="s">
        <v>36</v>
      </c>
      <c r="B10" s="33">
        <v>321247</v>
      </c>
      <c r="C10" s="33">
        <v>104020</v>
      </c>
      <c r="D10" s="33">
        <v>153237</v>
      </c>
      <c r="E10" s="33"/>
      <c r="F10" s="33"/>
      <c r="G10" s="33"/>
    </row>
    <row r="11" spans="1:7" ht="23.25">
      <c r="A11" s="34" t="s">
        <v>37</v>
      </c>
      <c r="B11" s="33"/>
      <c r="C11" s="33"/>
      <c r="D11" s="33"/>
      <c r="E11" s="33"/>
      <c r="F11" s="33"/>
      <c r="G11" s="33"/>
    </row>
    <row r="12" spans="1:7" ht="23.25" customHeight="1">
      <c r="A12" s="34" t="s">
        <v>453</v>
      </c>
      <c r="B12" s="33"/>
      <c r="C12" s="33"/>
      <c r="D12" s="33"/>
      <c r="E12" s="33">
        <v>20000</v>
      </c>
      <c r="F12" s="33"/>
      <c r="G12" s="33">
        <v>20000</v>
      </c>
    </row>
    <row r="13" spans="1:7" ht="23.25" customHeight="1">
      <c r="A13" s="34" t="s">
        <v>390</v>
      </c>
      <c r="B13" s="33"/>
      <c r="C13" s="33"/>
      <c r="D13" s="33"/>
      <c r="E13" s="33">
        <v>30000</v>
      </c>
      <c r="F13" s="33">
        <v>0</v>
      </c>
      <c r="G13" s="33">
        <v>30000</v>
      </c>
    </row>
    <row r="14" spans="1:7" ht="23.25" customHeight="1">
      <c r="A14" s="34" t="s">
        <v>394</v>
      </c>
      <c r="B14" s="33"/>
      <c r="C14" s="33"/>
      <c r="D14" s="33"/>
      <c r="E14" s="33">
        <v>20000</v>
      </c>
      <c r="F14" s="33">
        <v>0</v>
      </c>
      <c r="G14" s="33">
        <v>20000</v>
      </c>
    </row>
    <row r="15" spans="1:7" ht="23.25" customHeight="1">
      <c r="A15" s="34" t="s">
        <v>391</v>
      </c>
      <c r="B15" s="33"/>
      <c r="C15" s="33"/>
      <c r="D15" s="33"/>
      <c r="E15" s="33">
        <v>20000</v>
      </c>
      <c r="F15" s="33">
        <v>0</v>
      </c>
      <c r="G15" s="33">
        <v>20000</v>
      </c>
    </row>
    <row r="16" spans="1:7" ht="23.25" customHeight="1">
      <c r="A16" s="34" t="s">
        <v>392</v>
      </c>
      <c r="B16" s="33"/>
      <c r="C16" s="33"/>
      <c r="D16" s="33"/>
      <c r="E16" s="33">
        <v>90000</v>
      </c>
      <c r="F16" s="33"/>
      <c r="G16" s="33">
        <v>90000</v>
      </c>
    </row>
    <row r="17" spans="1:7" ht="23.25" customHeight="1">
      <c r="A17" s="250" t="s">
        <v>393</v>
      </c>
      <c r="B17" s="33"/>
      <c r="C17" s="33"/>
      <c r="D17" s="33"/>
      <c r="E17" s="251">
        <v>50000</v>
      </c>
      <c r="F17" s="33">
        <v>0</v>
      </c>
      <c r="G17" s="33">
        <v>30000</v>
      </c>
    </row>
    <row r="18" spans="1:7" ht="23.25" customHeight="1">
      <c r="A18" s="250" t="s">
        <v>454</v>
      </c>
      <c r="B18" s="33"/>
      <c r="C18" s="33"/>
      <c r="D18" s="33"/>
      <c r="E18" s="251"/>
      <c r="F18" s="33">
        <v>0</v>
      </c>
      <c r="G18" s="251">
        <v>25000</v>
      </c>
    </row>
    <row r="19" spans="1:7" ht="23.25" customHeight="1">
      <c r="A19" s="250"/>
      <c r="B19" s="33"/>
      <c r="C19" s="33"/>
      <c r="D19" s="33"/>
      <c r="E19" s="251"/>
      <c r="F19" s="33"/>
      <c r="G19" s="251"/>
    </row>
    <row r="20" spans="1:7" ht="23.25" customHeight="1">
      <c r="A20" s="250"/>
      <c r="B20" s="33"/>
      <c r="C20" s="33"/>
      <c r="D20" s="33"/>
      <c r="E20" s="252"/>
      <c r="F20" s="33">
        <v>0</v>
      </c>
      <c r="G20" s="252"/>
    </row>
    <row r="21" spans="1:7" ht="23.25" customHeight="1">
      <c r="A21" s="253"/>
      <c r="B21" s="65"/>
      <c r="C21" s="65"/>
      <c r="D21" s="65"/>
      <c r="E21" s="254"/>
      <c r="F21" s="65">
        <v>0</v>
      </c>
      <c r="G21" s="254"/>
    </row>
    <row r="22" spans="1:8" ht="23.25" customHeight="1">
      <c r="A22" s="96" t="s">
        <v>221</v>
      </c>
      <c r="B22" s="97">
        <f>B10</f>
        <v>321247</v>
      </c>
      <c r="C22" s="97">
        <f>C10</f>
        <v>104020</v>
      </c>
      <c r="D22" s="97">
        <f>D10</f>
        <v>153237</v>
      </c>
      <c r="E22" s="97">
        <f>SUM(E12:E21)</f>
        <v>230000</v>
      </c>
      <c r="F22" s="97">
        <f>(E22-G22)*100/E22</f>
        <v>-2.1739130434782608</v>
      </c>
      <c r="G22" s="97">
        <f>SUM(G12:G21)</f>
        <v>235000</v>
      </c>
      <c r="H22" s="301">
        <v>60</v>
      </c>
    </row>
    <row r="23" spans="1:7" ht="23.25" customHeight="1">
      <c r="A23" s="36"/>
      <c r="B23" s="37"/>
      <c r="C23" s="37"/>
      <c r="D23" s="37"/>
      <c r="E23" s="37"/>
      <c r="F23" s="37"/>
      <c r="G23" s="37"/>
    </row>
    <row r="24" spans="1:7" ht="23.25">
      <c r="A24" s="41" t="s">
        <v>102</v>
      </c>
      <c r="B24" s="43"/>
      <c r="C24" s="43"/>
      <c r="D24" s="43"/>
      <c r="E24" s="43"/>
      <c r="F24" s="42"/>
      <c r="G24" s="43"/>
    </row>
    <row r="25" spans="1:7" ht="23.25">
      <c r="A25" s="67" t="s">
        <v>103</v>
      </c>
      <c r="B25" s="60"/>
      <c r="C25" s="60"/>
      <c r="D25" s="60"/>
      <c r="E25" s="60"/>
      <c r="F25" s="33"/>
      <c r="G25" s="60"/>
    </row>
    <row r="26" spans="1:7" ht="23.25">
      <c r="A26" s="67" t="s">
        <v>143</v>
      </c>
      <c r="B26" s="33"/>
      <c r="C26" s="33"/>
      <c r="D26" s="33"/>
      <c r="E26" s="33"/>
      <c r="F26" s="33"/>
      <c r="G26" s="33"/>
    </row>
    <row r="27" spans="1:7" ht="23.25">
      <c r="A27" s="34" t="s">
        <v>296</v>
      </c>
      <c r="B27" s="33">
        <v>20000</v>
      </c>
      <c r="C27" s="33">
        <v>10000</v>
      </c>
      <c r="D27" s="33"/>
      <c r="E27" s="33"/>
      <c r="F27" s="33">
        <v>0</v>
      </c>
      <c r="G27" s="33">
        <v>0</v>
      </c>
    </row>
    <row r="28" spans="1:7" ht="23.25">
      <c r="A28" s="63" t="s">
        <v>204</v>
      </c>
      <c r="B28" s="65"/>
      <c r="C28" s="65"/>
      <c r="D28" s="65"/>
      <c r="E28" s="65"/>
      <c r="F28" s="65"/>
      <c r="G28" s="65"/>
    </row>
    <row r="29" spans="1:7" ht="23.25">
      <c r="A29" s="95" t="s">
        <v>109</v>
      </c>
      <c r="B29" s="49">
        <f>SUM(B26:B28)</f>
        <v>20000</v>
      </c>
      <c r="C29" s="49">
        <f>SUM(C26:C28)</f>
        <v>10000</v>
      </c>
      <c r="D29" s="49">
        <f>SUM(D26:D28)</f>
        <v>0</v>
      </c>
      <c r="E29" s="49">
        <f>SUM(E26:E28)</f>
        <v>0</v>
      </c>
      <c r="F29" s="49">
        <v>0</v>
      </c>
      <c r="G29" s="49">
        <f>SUM(G26:G28)</f>
        <v>0</v>
      </c>
    </row>
    <row r="30" spans="1:7" ht="23.25">
      <c r="A30" s="95" t="s">
        <v>199</v>
      </c>
      <c r="B30" s="49">
        <f>B29</f>
        <v>20000</v>
      </c>
      <c r="C30" s="49">
        <f>C29</f>
        <v>10000</v>
      </c>
      <c r="D30" s="49">
        <f>D29</f>
        <v>0</v>
      </c>
      <c r="E30" s="49">
        <f>E29</f>
        <v>0</v>
      </c>
      <c r="F30" s="49">
        <v>0</v>
      </c>
      <c r="G30" s="49">
        <f>G29</f>
        <v>0</v>
      </c>
    </row>
    <row r="31" spans="1:7" ht="23.25">
      <c r="A31" s="4" t="s">
        <v>112</v>
      </c>
      <c r="B31" s="38"/>
      <c r="C31" s="38"/>
      <c r="D31" s="38"/>
      <c r="E31" s="38"/>
      <c r="F31" s="38"/>
      <c r="G31" s="38"/>
    </row>
    <row r="32" spans="1:7" ht="23.25">
      <c r="A32" s="67" t="s">
        <v>181</v>
      </c>
      <c r="B32" s="60"/>
      <c r="C32" s="60"/>
      <c r="D32" s="60">
        <v>297000</v>
      </c>
      <c r="E32" s="60"/>
      <c r="F32" s="60"/>
      <c r="G32" s="60"/>
    </row>
    <row r="33" spans="1:7" ht="23.25">
      <c r="A33" s="67" t="s">
        <v>230</v>
      </c>
      <c r="B33" s="60"/>
      <c r="C33" s="60"/>
      <c r="D33" s="60"/>
      <c r="E33" s="60"/>
      <c r="F33" s="60"/>
      <c r="G33" s="60"/>
    </row>
    <row r="34" spans="1:7" ht="23.25">
      <c r="A34" s="63" t="s">
        <v>297</v>
      </c>
      <c r="B34" s="64"/>
      <c r="C34" s="64"/>
      <c r="D34" s="64"/>
      <c r="E34" s="64"/>
      <c r="F34" s="64"/>
      <c r="G34" s="64"/>
    </row>
    <row r="35" spans="1:7" ht="23.25">
      <c r="A35" s="95" t="s">
        <v>231</v>
      </c>
      <c r="B35" s="49">
        <v>0</v>
      </c>
      <c r="C35" s="49">
        <v>0</v>
      </c>
      <c r="D35" s="49">
        <f>SUM(D32:D34)</f>
        <v>297000</v>
      </c>
      <c r="E35" s="49">
        <v>0</v>
      </c>
      <c r="F35" s="49">
        <v>0</v>
      </c>
      <c r="G35" s="49">
        <v>0</v>
      </c>
    </row>
    <row r="36" spans="1:7" ht="23.25">
      <c r="A36" s="95" t="s">
        <v>232</v>
      </c>
      <c r="B36" s="49">
        <v>0</v>
      </c>
      <c r="C36" s="49">
        <v>0</v>
      </c>
      <c r="D36" s="49">
        <f>D35</f>
        <v>297000</v>
      </c>
      <c r="E36" s="49">
        <v>0</v>
      </c>
      <c r="F36" s="49">
        <v>0</v>
      </c>
      <c r="G36" s="49">
        <v>0</v>
      </c>
    </row>
    <row r="37" spans="1:8" ht="23.25">
      <c r="A37" s="95" t="s">
        <v>108</v>
      </c>
      <c r="B37" s="49">
        <f>B30+B22</f>
        <v>341247</v>
      </c>
      <c r="C37" s="49">
        <f>C30+C22</f>
        <v>114020</v>
      </c>
      <c r="D37" s="49">
        <f>D30+D22+D36</f>
        <v>450237</v>
      </c>
      <c r="E37" s="49">
        <f>E30+E22</f>
        <v>230000</v>
      </c>
      <c r="F37" s="49">
        <f>SUM(E37-G37)*100/E37</f>
        <v>-2.1739130434782608</v>
      </c>
      <c r="G37" s="49">
        <f>G30+G22</f>
        <v>235000</v>
      </c>
      <c r="H37" s="301">
        <v>61</v>
      </c>
    </row>
    <row r="38" spans="1:8" ht="23.25">
      <c r="A38" s="95" t="s">
        <v>131</v>
      </c>
      <c r="B38" s="49">
        <f>B37</f>
        <v>341247</v>
      </c>
      <c r="C38" s="49">
        <f>C37</f>
        <v>114020</v>
      </c>
      <c r="D38" s="49">
        <f>D37</f>
        <v>450237</v>
      </c>
      <c r="E38" s="49">
        <f>E37</f>
        <v>230000</v>
      </c>
      <c r="F38" s="49">
        <f>SUM(E38-G38)*100/E38</f>
        <v>-2.1739130434782608</v>
      </c>
      <c r="G38" s="49">
        <f>G37</f>
        <v>235000</v>
      </c>
      <c r="H38" s="302">
        <f>G38</f>
        <v>235000</v>
      </c>
    </row>
    <row r="39" spans="1:7" ht="23.25">
      <c r="A39" s="327"/>
      <c r="B39" s="327"/>
      <c r="C39" s="327"/>
      <c r="D39" s="327"/>
      <c r="E39" s="327"/>
      <c r="F39" s="327"/>
      <c r="G39" s="327"/>
    </row>
    <row r="40" spans="1:7" ht="23.25">
      <c r="A40" s="66"/>
      <c r="B40" s="255"/>
      <c r="C40" s="255"/>
      <c r="D40" s="255"/>
      <c r="E40" s="255"/>
      <c r="F40" s="255"/>
      <c r="G40" s="255"/>
    </row>
    <row r="41" spans="1:7" ht="23.25">
      <c r="A41" s="66"/>
      <c r="B41" s="255"/>
      <c r="C41" s="255"/>
      <c r="D41" s="255"/>
      <c r="E41" s="255"/>
      <c r="F41" s="255"/>
      <c r="G41" s="255"/>
    </row>
    <row r="42" spans="1:7" ht="23.25">
      <c r="A42" s="66"/>
      <c r="B42" s="255"/>
      <c r="C42" s="255"/>
      <c r="D42" s="255"/>
      <c r="E42" s="255"/>
      <c r="F42" s="255"/>
      <c r="G42" s="255"/>
    </row>
  </sheetData>
  <sheetProtection/>
  <mergeCells count="6">
    <mergeCell ref="A39:G39"/>
    <mergeCell ref="A1:G1"/>
    <mergeCell ref="A2:G2"/>
    <mergeCell ref="A3:G3"/>
    <mergeCell ref="B4:D4"/>
    <mergeCell ref="E4:G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9"/>
  <sheetViews>
    <sheetView view="pageBreakPreview" zoomScaleSheetLayoutView="100" zoomScalePageLayoutView="0" workbookViewId="0" topLeftCell="A115">
      <selection activeCell="H129" sqref="H129"/>
    </sheetView>
  </sheetViews>
  <sheetFormatPr defaultColWidth="9.140625" defaultRowHeight="15"/>
  <cols>
    <col min="1" max="1" width="51.57421875" style="101" customWidth="1"/>
    <col min="2" max="2" width="14.8515625" style="151" customWidth="1"/>
    <col min="3" max="4" width="14.140625" style="151" customWidth="1"/>
    <col min="5" max="5" width="13.57421875" style="151" customWidth="1"/>
    <col min="6" max="6" width="7.421875" style="231" customWidth="1"/>
    <col min="7" max="7" width="13.57421875" style="151" customWidth="1"/>
    <col min="8" max="8" width="14.140625" style="116" bestFit="1" customWidth="1"/>
    <col min="9" max="16384" width="9.00390625" style="101" customWidth="1"/>
  </cols>
  <sheetData>
    <row r="1" spans="1:7" ht="23.25">
      <c r="A1" s="310" t="s">
        <v>2</v>
      </c>
      <c r="B1" s="310"/>
      <c r="C1" s="310"/>
      <c r="D1" s="310"/>
      <c r="E1" s="310"/>
      <c r="F1" s="310"/>
      <c r="G1" s="310"/>
    </row>
    <row r="2" spans="1:7" ht="23.25">
      <c r="A2" s="310" t="s">
        <v>411</v>
      </c>
      <c r="B2" s="310"/>
      <c r="C2" s="310"/>
      <c r="D2" s="310"/>
      <c r="E2" s="310"/>
      <c r="F2" s="310"/>
      <c r="G2" s="310"/>
    </row>
    <row r="3" spans="1:7" ht="23.25">
      <c r="A3" s="310" t="s">
        <v>208</v>
      </c>
      <c r="B3" s="310"/>
      <c r="C3" s="310"/>
      <c r="D3" s="310"/>
      <c r="E3" s="310"/>
      <c r="F3" s="310"/>
      <c r="G3" s="310"/>
    </row>
    <row r="4" spans="1:7" ht="23.25">
      <c r="A4" s="102" t="s">
        <v>4</v>
      </c>
      <c r="B4" s="324" t="s">
        <v>3</v>
      </c>
      <c r="C4" s="325"/>
      <c r="D4" s="326"/>
      <c r="E4" s="313" t="s">
        <v>0</v>
      </c>
      <c r="F4" s="314"/>
      <c r="G4" s="315"/>
    </row>
    <row r="5" spans="1:7" ht="23.25">
      <c r="A5" s="52"/>
      <c r="B5" s="103" t="s">
        <v>229</v>
      </c>
      <c r="C5" s="103" t="s">
        <v>348</v>
      </c>
      <c r="D5" s="103" t="s">
        <v>373</v>
      </c>
      <c r="E5" s="104" t="s">
        <v>376</v>
      </c>
      <c r="F5" s="105" t="s">
        <v>1</v>
      </c>
      <c r="G5" s="103" t="s">
        <v>410</v>
      </c>
    </row>
    <row r="6" spans="1:7" ht="23.25">
      <c r="A6" s="81" t="s">
        <v>110</v>
      </c>
      <c r="B6" s="82"/>
      <c r="C6" s="82"/>
      <c r="D6" s="82"/>
      <c r="E6" s="82"/>
      <c r="F6" s="83"/>
      <c r="G6" s="82"/>
    </row>
    <row r="7" spans="1:7" ht="23.25">
      <c r="A7" s="218" t="s">
        <v>111</v>
      </c>
      <c r="B7" s="59"/>
      <c r="C7" s="59"/>
      <c r="D7" s="59"/>
      <c r="E7" s="59"/>
      <c r="F7" s="47"/>
      <c r="G7" s="59"/>
    </row>
    <row r="8" spans="1:7" ht="23.25">
      <c r="A8" s="218" t="s">
        <v>84</v>
      </c>
      <c r="B8" s="59"/>
      <c r="C8" s="59"/>
      <c r="D8" s="59"/>
      <c r="E8" s="59"/>
      <c r="F8" s="47"/>
      <c r="G8" s="59"/>
    </row>
    <row r="9" spans="1:7" ht="23.25">
      <c r="A9" s="107" t="s">
        <v>85</v>
      </c>
      <c r="B9" s="59"/>
      <c r="C9" s="59"/>
      <c r="D9" s="59"/>
      <c r="E9" s="59"/>
      <c r="F9" s="47"/>
      <c r="G9" s="59"/>
    </row>
    <row r="10" spans="1:7" ht="23.25">
      <c r="A10" s="218" t="s">
        <v>157</v>
      </c>
      <c r="B10" s="59"/>
      <c r="C10" s="59"/>
      <c r="D10" s="59"/>
      <c r="E10" s="59"/>
      <c r="F10" s="47"/>
      <c r="G10" s="59"/>
    </row>
    <row r="11" spans="1:7" ht="23.25">
      <c r="A11" s="68" t="s">
        <v>36</v>
      </c>
      <c r="B11" s="205"/>
      <c r="C11" s="205"/>
      <c r="D11" s="205"/>
      <c r="E11" s="205"/>
      <c r="F11" s="47"/>
      <c r="G11" s="205"/>
    </row>
    <row r="12" spans="1:7" ht="23.25">
      <c r="A12" s="68" t="s">
        <v>37</v>
      </c>
      <c r="B12" s="205"/>
      <c r="C12" s="205"/>
      <c r="D12" s="205"/>
      <c r="E12" s="205"/>
      <c r="F12" s="47"/>
      <c r="G12" s="205"/>
    </row>
    <row r="13" spans="1:7" ht="23.25">
      <c r="A13" s="68" t="s">
        <v>370</v>
      </c>
      <c r="B13" s="59">
        <v>0</v>
      </c>
      <c r="C13" s="59">
        <v>249987</v>
      </c>
      <c r="D13" s="59">
        <v>248495</v>
      </c>
      <c r="E13" s="59">
        <v>250000</v>
      </c>
      <c r="F13" s="47">
        <f>(E13-G13)*100/E13</f>
        <v>0</v>
      </c>
      <c r="G13" s="59">
        <v>250000</v>
      </c>
    </row>
    <row r="14" spans="1:7" ht="23.25">
      <c r="A14" s="70" t="s">
        <v>299</v>
      </c>
      <c r="B14" s="72"/>
      <c r="C14" s="72"/>
      <c r="D14" s="72"/>
      <c r="E14" s="72">
        <v>0</v>
      </c>
      <c r="F14" s="48">
        <v>0</v>
      </c>
      <c r="G14" s="72">
        <v>0</v>
      </c>
    </row>
    <row r="15" spans="1:7" ht="23.25">
      <c r="A15" s="98" t="s">
        <v>150</v>
      </c>
      <c r="B15" s="99">
        <f>B13+B14</f>
        <v>0</v>
      </c>
      <c r="C15" s="99">
        <f>C13+C14</f>
        <v>249987</v>
      </c>
      <c r="D15" s="99">
        <f>D13+D14</f>
        <v>248495</v>
      </c>
      <c r="E15" s="99">
        <f>E13+E14</f>
        <v>250000</v>
      </c>
      <c r="F15" s="207">
        <f>SUM(E15-G15)*100/E15</f>
        <v>0</v>
      </c>
      <c r="G15" s="99">
        <f>G13+G14</f>
        <v>250000</v>
      </c>
    </row>
    <row r="16" spans="1:7" ht="23.25">
      <c r="A16" s="81" t="s">
        <v>176</v>
      </c>
      <c r="B16" s="58"/>
      <c r="C16" s="58"/>
      <c r="D16" s="58"/>
      <c r="E16" s="58"/>
      <c r="F16" s="46"/>
      <c r="G16" s="58"/>
    </row>
    <row r="17" spans="1:7" ht="23.25">
      <c r="A17" s="68" t="s">
        <v>298</v>
      </c>
      <c r="B17" s="59"/>
      <c r="C17" s="59"/>
      <c r="D17" s="59"/>
      <c r="E17" s="59"/>
      <c r="F17" s="75"/>
      <c r="G17" s="59"/>
    </row>
    <row r="18" spans="1:7" ht="23.25">
      <c r="A18" s="70" t="s">
        <v>177</v>
      </c>
      <c r="B18" s="72">
        <v>83188</v>
      </c>
      <c r="C18" s="72">
        <v>87376</v>
      </c>
      <c r="D18" s="72">
        <v>97186</v>
      </c>
      <c r="E18" s="72">
        <v>98000</v>
      </c>
      <c r="F18" s="48">
        <f>SUM(E18-G18)*100/E18</f>
        <v>0</v>
      </c>
      <c r="G18" s="72">
        <v>98000</v>
      </c>
    </row>
    <row r="19" spans="1:7" ht="23.25">
      <c r="A19" s="143" t="s">
        <v>151</v>
      </c>
      <c r="B19" s="99">
        <f>B18</f>
        <v>83188</v>
      </c>
      <c r="C19" s="99">
        <f>C18</f>
        <v>87376</v>
      </c>
      <c r="D19" s="99">
        <f>D18</f>
        <v>97186</v>
      </c>
      <c r="E19" s="99">
        <f>E18</f>
        <v>98000</v>
      </c>
      <c r="F19" s="202">
        <f>SUM(E19-G19)*100/E19</f>
        <v>0</v>
      </c>
      <c r="G19" s="99">
        <f>G18</f>
        <v>98000</v>
      </c>
    </row>
    <row r="20" spans="1:7" ht="23.25">
      <c r="A20" s="143" t="s">
        <v>86</v>
      </c>
      <c r="B20" s="99">
        <f>B15+B19</f>
        <v>83188</v>
      </c>
      <c r="C20" s="99">
        <f>C15+C19</f>
        <v>337363</v>
      </c>
      <c r="D20" s="99">
        <f>D15+D19</f>
        <v>345681</v>
      </c>
      <c r="E20" s="99">
        <f>E15+E19</f>
        <v>348000</v>
      </c>
      <c r="F20" s="207">
        <f>SUM(E20-G20)*100/E20</f>
        <v>0</v>
      </c>
      <c r="G20" s="99">
        <f>G15+G19</f>
        <v>348000</v>
      </c>
    </row>
    <row r="21" spans="1:7" ht="23.25">
      <c r="A21" s="102" t="s">
        <v>49</v>
      </c>
      <c r="B21" s="128">
        <f>B20</f>
        <v>83188</v>
      </c>
      <c r="C21" s="128">
        <f>C20</f>
        <v>337363</v>
      </c>
      <c r="D21" s="128">
        <f>D20</f>
        <v>345681</v>
      </c>
      <c r="E21" s="128">
        <f>E20</f>
        <v>348000</v>
      </c>
      <c r="F21" s="208">
        <f>SUM(E21-G21)*100/E21</f>
        <v>0</v>
      </c>
      <c r="G21" s="128">
        <f>G20</f>
        <v>348000</v>
      </c>
    </row>
    <row r="22" spans="1:7" ht="23.25">
      <c r="A22" s="88"/>
      <c r="B22" s="6"/>
      <c r="C22" s="6"/>
      <c r="D22" s="6"/>
      <c r="E22" s="6"/>
      <c r="F22" s="76"/>
      <c r="G22" s="6"/>
    </row>
    <row r="23" spans="1:8" ht="23.25">
      <c r="A23" s="9"/>
      <c r="B23" s="11"/>
      <c r="C23" s="11"/>
      <c r="D23" s="11"/>
      <c r="E23" s="11"/>
      <c r="F23" s="77"/>
      <c r="G23" s="11"/>
      <c r="H23" s="116">
        <v>62</v>
      </c>
    </row>
    <row r="24" spans="1:7" ht="22.5" customHeight="1">
      <c r="A24" s="106" t="s">
        <v>112</v>
      </c>
      <c r="B24" s="58"/>
      <c r="C24" s="58"/>
      <c r="D24" s="58"/>
      <c r="E24" s="58"/>
      <c r="F24" s="83"/>
      <c r="G24" s="58"/>
    </row>
    <row r="25" spans="1:7" ht="21.75" customHeight="1">
      <c r="A25" s="107" t="s">
        <v>114</v>
      </c>
      <c r="B25" s="59"/>
      <c r="C25" s="59"/>
      <c r="D25" s="59"/>
      <c r="E25" s="59"/>
      <c r="F25" s="47"/>
      <c r="G25" s="59"/>
    </row>
    <row r="26" spans="1:7" ht="21.75" customHeight="1">
      <c r="A26" s="114" t="s">
        <v>115</v>
      </c>
      <c r="B26" s="59"/>
      <c r="C26" s="59"/>
      <c r="D26" s="59"/>
      <c r="E26" s="59"/>
      <c r="F26" s="47"/>
      <c r="G26" s="59"/>
    </row>
    <row r="27" spans="1:7" ht="23.25">
      <c r="A27" s="68" t="s">
        <v>200</v>
      </c>
      <c r="B27" s="59"/>
      <c r="C27" s="59">
        <v>0</v>
      </c>
      <c r="D27" s="59">
        <v>0</v>
      </c>
      <c r="E27" s="59">
        <v>0</v>
      </c>
      <c r="F27" s="47">
        <v>0</v>
      </c>
      <c r="G27" s="59">
        <v>0</v>
      </c>
    </row>
    <row r="28" spans="1:7" ht="23.25">
      <c r="A28" s="117" t="s">
        <v>224</v>
      </c>
      <c r="B28" s="72"/>
      <c r="C28" s="72"/>
      <c r="D28" s="72"/>
      <c r="E28" s="72"/>
      <c r="F28" s="48"/>
      <c r="G28" s="72"/>
    </row>
    <row r="29" spans="1:7" ht="23.25">
      <c r="A29" s="143" t="s">
        <v>116</v>
      </c>
      <c r="B29" s="53">
        <f>B27</f>
        <v>0</v>
      </c>
      <c r="C29" s="53">
        <f>C27</f>
        <v>0</v>
      </c>
      <c r="D29" s="53">
        <f>D27</f>
        <v>0</v>
      </c>
      <c r="E29" s="53">
        <f>E27</f>
        <v>0</v>
      </c>
      <c r="F29" s="257">
        <v>0</v>
      </c>
      <c r="G29" s="53">
        <f>G27</f>
        <v>0</v>
      </c>
    </row>
    <row r="30" spans="1:7" ht="23.25">
      <c r="A30" s="98" t="s">
        <v>53</v>
      </c>
      <c r="B30" s="99">
        <f>B29</f>
        <v>0</v>
      </c>
      <c r="C30" s="99">
        <f>C29</f>
        <v>0</v>
      </c>
      <c r="D30" s="99">
        <f>D29</f>
        <v>0</v>
      </c>
      <c r="E30" s="99">
        <f>E29</f>
        <v>0</v>
      </c>
      <c r="F30" s="207">
        <v>0</v>
      </c>
      <c r="G30" s="99">
        <f>G29</f>
        <v>0</v>
      </c>
    </row>
    <row r="31" spans="1:7" ht="23.25">
      <c r="A31" s="98" t="s">
        <v>113</v>
      </c>
      <c r="B31" s="99">
        <f>B7+B21+B30</f>
        <v>83188</v>
      </c>
      <c r="C31" s="99">
        <f>C7+C21+C30</f>
        <v>337363</v>
      </c>
      <c r="D31" s="99">
        <f>D7+D21+D30</f>
        <v>345681</v>
      </c>
      <c r="E31" s="99">
        <f>E7+E21+E30</f>
        <v>348000</v>
      </c>
      <c r="F31" s="207">
        <f>SUM(E31-G31)*100/E31</f>
        <v>0</v>
      </c>
      <c r="G31" s="99">
        <f>G7+G21+G30</f>
        <v>348000</v>
      </c>
    </row>
    <row r="32" spans="1:7" ht="19.5" customHeight="1">
      <c r="A32" s="81" t="s">
        <v>117</v>
      </c>
      <c r="B32" s="82"/>
      <c r="C32" s="82"/>
      <c r="D32" s="82"/>
      <c r="E32" s="82"/>
      <c r="F32" s="83"/>
      <c r="G32" s="82"/>
    </row>
    <row r="33" spans="1:7" ht="20.25" customHeight="1">
      <c r="A33" s="218" t="s">
        <v>222</v>
      </c>
      <c r="B33" s="205"/>
      <c r="C33" s="205"/>
      <c r="D33" s="205"/>
      <c r="E33" s="205"/>
      <c r="F33" s="47"/>
      <c r="G33" s="205"/>
    </row>
    <row r="34" spans="1:7" ht="21" customHeight="1">
      <c r="A34" s="218" t="s">
        <v>85</v>
      </c>
      <c r="B34" s="59"/>
      <c r="C34" s="59"/>
      <c r="D34" s="59"/>
      <c r="E34" s="59"/>
      <c r="F34" s="47"/>
      <c r="G34" s="59"/>
    </row>
    <row r="35" spans="1:7" ht="21" customHeight="1">
      <c r="A35" s="218" t="s">
        <v>157</v>
      </c>
      <c r="B35" s="59"/>
      <c r="C35" s="59"/>
      <c r="D35" s="59"/>
      <c r="E35" s="59"/>
      <c r="F35" s="47"/>
      <c r="G35" s="59"/>
    </row>
    <row r="36" spans="1:7" ht="21" customHeight="1">
      <c r="A36" s="68" t="s">
        <v>341</v>
      </c>
      <c r="B36" s="59"/>
      <c r="C36" s="59"/>
      <c r="D36" s="59"/>
      <c r="E36" s="59"/>
      <c r="F36" s="47"/>
      <c r="G36" s="59"/>
    </row>
    <row r="37" spans="1:7" ht="21" customHeight="1">
      <c r="A37" s="68" t="s">
        <v>36</v>
      </c>
      <c r="B37" s="59"/>
      <c r="C37" s="59"/>
      <c r="D37" s="59"/>
      <c r="E37" s="59"/>
      <c r="F37" s="47"/>
      <c r="G37" s="59"/>
    </row>
    <row r="38" spans="1:7" ht="21" customHeight="1">
      <c r="A38" s="68" t="s">
        <v>37</v>
      </c>
      <c r="B38" s="59"/>
      <c r="C38" s="59"/>
      <c r="D38" s="59"/>
      <c r="E38" s="59"/>
      <c r="F38" s="47"/>
      <c r="G38" s="59"/>
    </row>
    <row r="39" spans="1:7" ht="21" customHeight="1">
      <c r="A39" s="70" t="s">
        <v>300</v>
      </c>
      <c r="B39" s="72"/>
      <c r="C39" s="72"/>
      <c r="D39" s="72"/>
      <c r="E39" s="72"/>
      <c r="F39" s="48"/>
      <c r="G39" s="72"/>
    </row>
    <row r="40" spans="1:7" ht="21" customHeight="1">
      <c r="A40" s="98" t="s">
        <v>150</v>
      </c>
      <c r="B40" s="99">
        <f>SUM(B32:B39)</f>
        <v>0</v>
      </c>
      <c r="C40" s="99">
        <f>SUM(C32:C39)</f>
        <v>0</v>
      </c>
      <c r="D40" s="99">
        <f>SUM(D32:D39)</f>
        <v>0</v>
      </c>
      <c r="E40" s="99">
        <f>E39</f>
        <v>0</v>
      </c>
      <c r="F40" s="207"/>
      <c r="G40" s="99">
        <f>G39</f>
        <v>0</v>
      </c>
    </row>
    <row r="41" spans="1:7" ht="21" customHeight="1">
      <c r="A41" s="143" t="s">
        <v>86</v>
      </c>
      <c r="B41" s="99">
        <f aca="true" t="shared" si="0" ref="B41:D42">B40</f>
        <v>0</v>
      </c>
      <c r="C41" s="99">
        <f t="shared" si="0"/>
        <v>0</v>
      </c>
      <c r="D41" s="99">
        <f t="shared" si="0"/>
        <v>0</v>
      </c>
      <c r="E41" s="99">
        <f>E40</f>
        <v>0</v>
      </c>
      <c r="F41" s="207"/>
      <c r="G41" s="99">
        <f>G40</f>
        <v>0</v>
      </c>
    </row>
    <row r="42" spans="1:8" ht="21" customHeight="1">
      <c r="A42" s="98" t="s">
        <v>221</v>
      </c>
      <c r="B42" s="99">
        <f t="shared" si="0"/>
        <v>0</v>
      </c>
      <c r="C42" s="99">
        <f t="shared" si="0"/>
        <v>0</v>
      </c>
      <c r="D42" s="99">
        <f t="shared" si="0"/>
        <v>0</v>
      </c>
      <c r="E42" s="99">
        <f>E41</f>
        <v>0</v>
      </c>
      <c r="F42" s="207"/>
      <c r="G42" s="99">
        <f>G41</f>
        <v>0</v>
      </c>
      <c r="H42" s="116">
        <v>63</v>
      </c>
    </row>
    <row r="43" spans="1:7" ht="21" customHeight="1">
      <c r="A43" s="106" t="s">
        <v>112</v>
      </c>
      <c r="B43" s="58"/>
      <c r="C43" s="58"/>
      <c r="D43" s="58"/>
      <c r="E43" s="58"/>
      <c r="F43" s="83"/>
      <c r="G43" s="58"/>
    </row>
    <row r="44" spans="1:7" ht="21" customHeight="1">
      <c r="A44" s="107" t="s">
        <v>114</v>
      </c>
      <c r="B44" s="59"/>
      <c r="C44" s="59"/>
      <c r="D44" s="59"/>
      <c r="E44" s="59"/>
      <c r="F44" s="47"/>
      <c r="G44" s="59"/>
    </row>
    <row r="45" spans="1:7" ht="21" customHeight="1">
      <c r="A45" s="107" t="s">
        <v>388</v>
      </c>
      <c r="B45" s="59"/>
      <c r="C45" s="59">
        <v>369500</v>
      </c>
      <c r="D45" s="59">
        <f>287000+1060000</f>
        <v>1347000</v>
      </c>
      <c r="E45" s="59"/>
      <c r="F45" s="47"/>
      <c r="G45" s="59"/>
    </row>
    <row r="46" spans="1:7" ht="21" customHeight="1">
      <c r="A46" s="114" t="s">
        <v>389</v>
      </c>
      <c r="B46" s="59"/>
      <c r="C46" s="59"/>
      <c r="D46" s="59"/>
      <c r="E46" s="59"/>
      <c r="F46" s="47"/>
      <c r="G46" s="59"/>
    </row>
    <row r="47" spans="1:7" ht="21" customHeight="1">
      <c r="A47" s="68" t="s">
        <v>395</v>
      </c>
      <c r="B47" s="59"/>
      <c r="C47" s="59"/>
      <c r="D47" s="59"/>
      <c r="E47" s="59"/>
      <c r="F47" s="47">
        <v>0</v>
      </c>
      <c r="G47" s="59">
        <v>0</v>
      </c>
    </row>
    <row r="48" spans="1:7" ht="21" customHeight="1">
      <c r="A48" s="117"/>
      <c r="B48" s="72"/>
      <c r="C48" s="72"/>
      <c r="D48" s="72"/>
      <c r="E48" s="72"/>
      <c r="F48" s="48"/>
      <c r="G48" s="72"/>
    </row>
    <row r="49" spans="1:7" ht="21" customHeight="1">
      <c r="A49" s="143" t="s">
        <v>116</v>
      </c>
      <c r="B49" s="53">
        <f>SUM(B45:B48)</f>
        <v>0</v>
      </c>
      <c r="C49" s="53">
        <f>SUM(C45:C48)</f>
        <v>369500</v>
      </c>
      <c r="D49" s="53">
        <f>SUM(D45:D48)</f>
        <v>1347000</v>
      </c>
      <c r="E49" s="53">
        <f>E47</f>
        <v>0</v>
      </c>
      <c r="F49" s="257">
        <v>0</v>
      </c>
      <c r="G49" s="53">
        <f>G47</f>
        <v>0</v>
      </c>
    </row>
    <row r="50" spans="1:7" ht="21" customHeight="1">
      <c r="A50" s="98" t="s">
        <v>53</v>
      </c>
      <c r="B50" s="99">
        <f>B49</f>
        <v>0</v>
      </c>
      <c r="C50" s="99">
        <f>C49</f>
        <v>369500</v>
      </c>
      <c r="D50" s="99">
        <f>D49</f>
        <v>1347000</v>
      </c>
      <c r="E50" s="99">
        <f>E49</f>
        <v>0</v>
      </c>
      <c r="F50" s="207">
        <v>0</v>
      </c>
      <c r="G50" s="99">
        <f>G49</f>
        <v>0</v>
      </c>
    </row>
    <row r="51" spans="1:7" ht="21" customHeight="1">
      <c r="A51" s="78"/>
      <c r="B51" s="79">
        <f>SUM(B45:B49)</f>
        <v>0</v>
      </c>
      <c r="C51" s="79"/>
      <c r="D51" s="79"/>
      <c r="E51" s="79"/>
      <c r="F51" s="80"/>
      <c r="G51" s="79"/>
    </row>
    <row r="52" spans="1:7" ht="21" customHeight="1">
      <c r="A52" s="78"/>
      <c r="B52" s="79"/>
      <c r="C52" s="79"/>
      <c r="D52" s="79"/>
      <c r="E52" s="79"/>
      <c r="F52" s="80"/>
      <c r="G52" s="79"/>
    </row>
    <row r="53" spans="1:7" ht="21" customHeight="1">
      <c r="A53" s="78"/>
      <c r="B53" s="79"/>
      <c r="C53" s="79"/>
      <c r="D53" s="79"/>
      <c r="E53" s="79"/>
      <c r="F53" s="80"/>
      <c r="G53" s="79"/>
    </row>
    <row r="54" spans="1:7" ht="21" customHeight="1">
      <c r="A54" s="78"/>
      <c r="B54" s="79"/>
      <c r="C54" s="79"/>
      <c r="D54" s="79"/>
      <c r="E54" s="79"/>
      <c r="F54" s="80"/>
      <c r="G54" s="79"/>
    </row>
    <row r="55" spans="1:7" ht="21" customHeight="1">
      <c r="A55" s="78"/>
      <c r="B55" s="79"/>
      <c r="C55" s="79"/>
      <c r="D55" s="79"/>
      <c r="E55" s="79"/>
      <c r="F55" s="80"/>
      <c r="G55" s="79"/>
    </row>
    <row r="56" spans="1:7" ht="21" customHeight="1">
      <c r="A56" s="78"/>
      <c r="B56" s="79"/>
      <c r="C56" s="79"/>
      <c r="D56" s="79"/>
      <c r="E56" s="79"/>
      <c r="F56" s="80"/>
      <c r="G56" s="79"/>
    </row>
    <row r="57" spans="1:7" ht="21" customHeight="1">
      <c r="A57" s="78"/>
      <c r="B57" s="79"/>
      <c r="C57" s="79"/>
      <c r="D57" s="79"/>
      <c r="E57" s="79"/>
      <c r="F57" s="80"/>
      <c r="G57" s="79"/>
    </row>
    <row r="58" spans="1:7" ht="21" customHeight="1">
      <c r="A58" s="78"/>
      <c r="B58" s="79"/>
      <c r="C58" s="79"/>
      <c r="D58" s="79"/>
      <c r="E58" s="79"/>
      <c r="F58" s="80"/>
      <c r="G58" s="79"/>
    </row>
    <row r="59" spans="1:7" ht="21" customHeight="1">
      <c r="A59" s="78"/>
      <c r="B59" s="79"/>
      <c r="C59" s="79"/>
      <c r="D59" s="79"/>
      <c r="E59" s="79"/>
      <c r="F59" s="80"/>
      <c r="G59" s="79"/>
    </row>
    <row r="60" spans="1:7" ht="21" customHeight="1">
      <c r="A60" s="78"/>
      <c r="B60" s="79"/>
      <c r="C60" s="79"/>
      <c r="D60" s="79"/>
      <c r="E60" s="79"/>
      <c r="F60" s="80"/>
      <c r="G60" s="79"/>
    </row>
    <row r="61" spans="1:7" ht="21" customHeight="1">
      <c r="A61" s="78"/>
      <c r="B61" s="79"/>
      <c r="C61" s="79"/>
      <c r="D61" s="79"/>
      <c r="E61" s="79"/>
      <c r="F61" s="80"/>
      <c r="G61" s="79"/>
    </row>
    <row r="62" spans="1:8" ht="21" customHeight="1">
      <c r="A62" s="78"/>
      <c r="B62" s="79"/>
      <c r="C62" s="79"/>
      <c r="D62" s="79"/>
      <c r="E62" s="79"/>
      <c r="F62" s="80"/>
      <c r="G62" s="79"/>
      <c r="H62" s="116">
        <v>64</v>
      </c>
    </row>
    <row r="63" spans="1:7" ht="23.25">
      <c r="A63" s="106" t="s">
        <v>102</v>
      </c>
      <c r="B63" s="58"/>
      <c r="C63" s="58"/>
      <c r="D63" s="58"/>
      <c r="E63" s="58"/>
      <c r="F63" s="83"/>
      <c r="G63" s="58"/>
    </row>
    <row r="64" spans="1:7" ht="23.25">
      <c r="A64" s="107" t="s">
        <v>103</v>
      </c>
      <c r="B64" s="59"/>
      <c r="C64" s="59"/>
      <c r="D64" s="59"/>
      <c r="E64" s="59"/>
      <c r="F64" s="47"/>
      <c r="G64" s="59"/>
    </row>
    <row r="65" spans="1:7" ht="23.25">
      <c r="A65" s="68" t="s">
        <v>321</v>
      </c>
      <c r="B65" s="59"/>
      <c r="C65" s="59"/>
      <c r="D65" s="59"/>
      <c r="E65" s="59"/>
      <c r="F65" s="47"/>
      <c r="G65" s="59"/>
    </row>
    <row r="66" spans="1:7" ht="23.25">
      <c r="A66" s="68" t="s">
        <v>323</v>
      </c>
      <c r="B66" s="59"/>
      <c r="C66" s="59">
        <v>600000</v>
      </c>
      <c r="D66" s="59">
        <v>760000</v>
      </c>
      <c r="E66" s="59"/>
      <c r="F66" s="47"/>
      <c r="G66" s="59"/>
    </row>
    <row r="67" spans="1:7" ht="24">
      <c r="A67" s="68" t="s">
        <v>301</v>
      </c>
      <c r="B67" s="59">
        <v>30000</v>
      </c>
      <c r="C67" s="59"/>
      <c r="D67" s="59"/>
      <c r="E67" s="258"/>
      <c r="F67" s="47"/>
      <c r="G67" s="258"/>
    </row>
    <row r="68" spans="1:7" ht="24">
      <c r="A68" s="68" t="s">
        <v>302</v>
      </c>
      <c r="B68" s="59">
        <v>3000</v>
      </c>
      <c r="C68" s="59"/>
      <c r="D68" s="59"/>
      <c r="E68" s="258"/>
      <c r="F68" s="47"/>
      <c r="G68" s="258"/>
    </row>
    <row r="69" spans="1:7" ht="24">
      <c r="A69" s="68" t="s">
        <v>303</v>
      </c>
      <c r="B69" s="59">
        <v>3000</v>
      </c>
      <c r="C69" s="59"/>
      <c r="D69" s="59"/>
      <c r="E69" s="258"/>
      <c r="F69" s="47"/>
      <c r="G69" s="258"/>
    </row>
    <row r="70" spans="1:7" ht="24">
      <c r="A70" s="68" t="s">
        <v>304</v>
      </c>
      <c r="B70" s="59">
        <v>3000</v>
      </c>
      <c r="C70" s="59"/>
      <c r="D70" s="59"/>
      <c r="E70" s="258"/>
      <c r="F70" s="47"/>
      <c r="G70" s="258"/>
    </row>
    <row r="71" spans="1:7" ht="23.25">
      <c r="A71" s="68" t="s">
        <v>305</v>
      </c>
      <c r="B71" s="59">
        <v>0</v>
      </c>
      <c r="C71" s="59"/>
      <c r="D71" s="59"/>
      <c r="E71" s="59">
        <v>40000</v>
      </c>
      <c r="F71" s="47">
        <f>(E71-G71)*100/E71</f>
        <v>0</v>
      </c>
      <c r="G71" s="59">
        <v>40000</v>
      </c>
    </row>
    <row r="72" spans="1:7" ht="23.25">
      <c r="A72" s="68" t="s">
        <v>306</v>
      </c>
      <c r="B72" s="59">
        <v>175000</v>
      </c>
      <c r="C72" s="59"/>
      <c r="D72" s="59"/>
      <c r="E72" s="59">
        <v>250000</v>
      </c>
      <c r="F72" s="47">
        <f>(E72-G72)*100/E72</f>
        <v>0</v>
      </c>
      <c r="G72" s="59">
        <v>250000</v>
      </c>
    </row>
    <row r="73" spans="1:7" ht="23.25">
      <c r="A73" s="68" t="s">
        <v>307</v>
      </c>
      <c r="B73" s="228">
        <v>0</v>
      </c>
      <c r="C73" s="228"/>
      <c r="D73" s="228"/>
      <c r="E73" s="59"/>
      <c r="F73" s="47"/>
      <c r="G73" s="59"/>
    </row>
    <row r="74" spans="1:7" ht="23.25">
      <c r="A74" s="68" t="s">
        <v>308</v>
      </c>
      <c r="B74" s="59">
        <v>15000</v>
      </c>
      <c r="C74" s="59"/>
      <c r="D74" s="59"/>
      <c r="E74" s="59">
        <v>0</v>
      </c>
      <c r="F74" s="47"/>
      <c r="G74" s="59"/>
    </row>
    <row r="75" spans="1:7" ht="23.25">
      <c r="A75" s="68" t="s">
        <v>309</v>
      </c>
      <c r="B75" s="59">
        <v>350000</v>
      </c>
      <c r="C75" s="59"/>
      <c r="D75" s="59"/>
      <c r="E75" s="59">
        <v>300000</v>
      </c>
      <c r="F75" s="47">
        <f>(E75-G75)*100/E75</f>
        <v>0</v>
      </c>
      <c r="G75" s="59">
        <v>300000</v>
      </c>
    </row>
    <row r="76" spans="1:7" ht="23.25">
      <c r="A76" s="68" t="s">
        <v>371</v>
      </c>
      <c r="B76" s="59"/>
      <c r="C76" s="59"/>
      <c r="D76" s="59"/>
      <c r="E76" s="59"/>
      <c r="F76" s="47"/>
      <c r="G76" s="59"/>
    </row>
    <row r="77" spans="1:7" ht="23.25">
      <c r="A77" s="114" t="s">
        <v>238</v>
      </c>
      <c r="B77" s="59"/>
      <c r="C77" s="59"/>
      <c r="D77" s="59"/>
      <c r="E77" s="59"/>
      <c r="F77" s="47"/>
      <c r="G77" s="59"/>
    </row>
    <row r="78" spans="1:7" ht="24">
      <c r="A78" s="114" t="s">
        <v>310</v>
      </c>
      <c r="B78" s="59">
        <v>3000</v>
      </c>
      <c r="C78" s="59"/>
      <c r="D78" s="59"/>
      <c r="E78" s="258"/>
      <c r="F78" s="47"/>
      <c r="G78" s="258"/>
    </row>
    <row r="79" spans="1:8" ht="24">
      <c r="A79" s="117" t="s">
        <v>311</v>
      </c>
      <c r="B79" s="72">
        <v>0</v>
      </c>
      <c r="C79" s="72"/>
      <c r="D79" s="72"/>
      <c r="E79" s="259"/>
      <c r="F79" s="48"/>
      <c r="G79" s="259"/>
      <c r="H79" s="116">
        <v>65</v>
      </c>
    </row>
    <row r="80" spans="1:7" ht="24">
      <c r="A80" s="147" t="s">
        <v>312</v>
      </c>
      <c r="B80" s="69">
        <v>0</v>
      </c>
      <c r="C80" s="69"/>
      <c r="D80" s="69"/>
      <c r="E80" s="260"/>
      <c r="F80" s="204"/>
      <c r="G80" s="260"/>
    </row>
    <row r="81" spans="1:7" ht="23.25">
      <c r="A81" s="68" t="s">
        <v>190</v>
      </c>
      <c r="B81" s="59"/>
      <c r="C81" s="59"/>
      <c r="D81" s="59"/>
      <c r="E81" s="59"/>
      <c r="F81" s="47"/>
      <c r="G81" s="59"/>
    </row>
    <row r="82" spans="1:7" ht="23.25">
      <c r="A82" s="68" t="s">
        <v>320</v>
      </c>
      <c r="B82" s="59">
        <v>15000</v>
      </c>
      <c r="C82" s="59"/>
      <c r="D82" s="59"/>
      <c r="E82" s="59"/>
      <c r="F82" s="47">
        <v>0</v>
      </c>
      <c r="G82" s="59"/>
    </row>
    <row r="83" spans="1:7" ht="23.25">
      <c r="A83" s="68" t="s">
        <v>313</v>
      </c>
      <c r="B83" s="59">
        <v>12000</v>
      </c>
      <c r="C83" s="59"/>
      <c r="D83" s="59"/>
      <c r="E83" s="59"/>
      <c r="F83" s="47">
        <v>0</v>
      </c>
      <c r="G83" s="59"/>
    </row>
    <row r="84" spans="1:7" ht="24">
      <c r="A84" s="68" t="s">
        <v>314</v>
      </c>
      <c r="B84" s="59">
        <v>12000</v>
      </c>
      <c r="C84" s="59"/>
      <c r="D84" s="59"/>
      <c r="E84" s="258"/>
      <c r="F84" s="47"/>
      <c r="G84" s="258"/>
    </row>
    <row r="85" spans="1:7" ht="23.25">
      <c r="A85" s="68" t="s">
        <v>315</v>
      </c>
      <c r="B85" s="59"/>
      <c r="C85" s="59"/>
      <c r="D85" s="59"/>
      <c r="E85" s="59"/>
      <c r="F85" s="47"/>
      <c r="G85" s="59"/>
    </row>
    <row r="86" spans="1:7" ht="23.25">
      <c r="A86" s="68" t="s">
        <v>316</v>
      </c>
      <c r="B86" s="59"/>
      <c r="C86" s="59"/>
      <c r="D86" s="59"/>
      <c r="E86" s="59">
        <v>230000</v>
      </c>
      <c r="F86" s="47"/>
      <c r="G86" s="59">
        <v>230000</v>
      </c>
    </row>
    <row r="87" spans="1:7" ht="24">
      <c r="A87" s="114" t="s">
        <v>317</v>
      </c>
      <c r="B87" s="59"/>
      <c r="C87" s="59"/>
      <c r="D87" s="59"/>
      <c r="E87" s="261">
        <v>10000</v>
      </c>
      <c r="F87" s="47">
        <f>(E87-G87)*100/E87</f>
        <v>0</v>
      </c>
      <c r="G87" s="261">
        <v>10000</v>
      </c>
    </row>
    <row r="88" spans="1:7" ht="23.25">
      <c r="A88" s="114" t="s">
        <v>239</v>
      </c>
      <c r="B88" s="59"/>
      <c r="C88" s="59"/>
      <c r="D88" s="59"/>
      <c r="E88" s="262"/>
      <c r="F88" s="47"/>
      <c r="G88" s="262"/>
    </row>
    <row r="89" spans="1:7" ht="24">
      <c r="A89" s="114" t="s">
        <v>318</v>
      </c>
      <c r="B89" s="59"/>
      <c r="C89" s="59"/>
      <c r="D89" s="59"/>
      <c r="E89" s="261"/>
      <c r="F89" s="47"/>
      <c r="G89" s="261"/>
    </row>
    <row r="90" spans="1:7" ht="23.25">
      <c r="A90" s="114" t="s">
        <v>247</v>
      </c>
      <c r="B90" s="59"/>
      <c r="C90" s="59"/>
      <c r="D90" s="59"/>
      <c r="E90" s="262"/>
      <c r="F90" s="47"/>
      <c r="G90" s="262"/>
    </row>
    <row r="91" spans="1:7" ht="24">
      <c r="A91" s="117" t="s">
        <v>319</v>
      </c>
      <c r="B91" s="72">
        <v>20000</v>
      </c>
      <c r="C91" s="72"/>
      <c r="D91" s="72"/>
      <c r="E91" s="263">
        <v>20000</v>
      </c>
      <c r="F91" s="48">
        <f>(E91-G91)*100/E91</f>
        <v>0</v>
      </c>
      <c r="G91" s="263">
        <v>20000</v>
      </c>
    </row>
    <row r="92" spans="1:7" ht="24">
      <c r="A92" s="117"/>
      <c r="B92" s="72">
        <v>20000</v>
      </c>
      <c r="C92" s="72"/>
      <c r="D92" s="72"/>
      <c r="E92" s="263">
        <v>0</v>
      </c>
      <c r="F92" s="204">
        <v>0</v>
      </c>
      <c r="G92" s="263"/>
    </row>
    <row r="93" spans="1:7" ht="23.25">
      <c r="A93" s="264" t="s">
        <v>324</v>
      </c>
      <c r="B93" s="128">
        <f>SUM(B67:B92)</f>
        <v>661000</v>
      </c>
      <c r="C93" s="128">
        <f>SUM(C66:C92)</f>
        <v>600000</v>
      </c>
      <c r="D93" s="128">
        <f>SUM(D66:D92)</f>
        <v>760000</v>
      </c>
      <c r="E93" s="128">
        <f>SUM(E67:E92)</f>
        <v>850000</v>
      </c>
      <c r="F93" s="208">
        <f>(E93-G93)*100/E93</f>
        <v>0</v>
      </c>
      <c r="G93" s="128">
        <f>SUM(G67:G92)</f>
        <v>850000</v>
      </c>
    </row>
    <row r="94" spans="1:7" ht="23.25">
      <c r="A94" s="88"/>
      <c r="B94" s="6"/>
      <c r="C94" s="6"/>
      <c r="D94" s="6"/>
      <c r="E94" s="6"/>
      <c r="F94" s="76"/>
      <c r="G94" s="6"/>
    </row>
    <row r="95" spans="1:7" ht="23.25">
      <c r="A95" s="9"/>
      <c r="B95" s="11"/>
      <c r="C95" s="11"/>
      <c r="D95" s="11"/>
      <c r="E95" s="11"/>
      <c r="F95" s="77"/>
      <c r="G95" s="11"/>
    </row>
    <row r="96" spans="1:8" ht="23.25">
      <c r="A96" s="9"/>
      <c r="B96" s="11"/>
      <c r="C96" s="11"/>
      <c r="D96" s="11"/>
      <c r="E96" s="11"/>
      <c r="F96" s="77"/>
      <c r="G96" s="11"/>
      <c r="H96" s="116">
        <v>66</v>
      </c>
    </row>
    <row r="97" spans="1:7" ht="23.25">
      <c r="A97" s="81" t="s">
        <v>322</v>
      </c>
      <c r="B97" s="82"/>
      <c r="C97" s="82"/>
      <c r="D97" s="82"/>
      <c r="E97" s="82"/>
      <c r="F97" s="83"/>
      <c r="G97" s="82"/>
    </row>
    <row r="98" spans="1:7" ht="23.25">
      <c r="A98" s="68" t="s">
        <v>325</v>
      </c>
      <c r="B98" s="59"/>
      <c r="C98" s="59"/>
      <c r="D98" s="59"/>
      <c r="E98" s="59"/>
      <c r="F98" s="47"/>
      <c r="G98" s="59"/>
    </row>
    <row r="99" spans="1:7" ht="23.25">
      <c r="A99" s="114" t="s">
        <v>326</v>
      </c>
      <c r="B99" s="59"/>
      <c r="C99" s="59"/>
      <c r="D99" s="59"/>
      <c r="E99" s="59">
        <v>0</v>
      </c>
      <c r="F99" s="47">
        <v>0</v>
      </c>
      <c r="G99" s="59">
        <v>0</v>
      </c>
    </row>
    <row r="100" spans="1:7" ht="23.25">
      <c r="A100" s="70" t="s">
        <v>240</v>
      </c>
      <c r="B100" s="72"/>
      <c r="C100" s="72"/>
      <c r="D100" s="72"/>
      <c r="E100" s="72"/>
      <c r="F100" s="48"/>
      <c r="G100" s="72"/>
    </row>
    <row r="101" spans="1:7" ht="23.25">
      <c r="A101" s="143" t="s">
        <v>109</v>
      </c>
      <c r="B101" s="53">
        <f>B99</f>
        <v>0</v>
      </c>
      <c r="C101" s="53">
        <f>C99</f>
        <v>0</v>
      </c>
      <c r="D101" s="53">
        <f>D99</f>
        <v>0</v>
      </c>
      <c r="E101" s="53">
        <f>E99</f>
        <v>0</v>
      </c>
      <c r="F101" s="265">
        <v>0</v>
      </c>
      <c r="G101" s="53">
        <f>G99</f>
        <v>0</v>
      </c>
    </row>
    <row r="102" spans="1:7" ht="23.25">
      <c r="A102" s="98" t="s">
        <v>57</v>
      </c>
      <c r="B102" s="99">
        <f>B93+B101</f>
        <v>661000</v>
      </c>
      <c r="C102" s="99">
        <f>C93+C101</f>
        <v>600000</v>
      </c>
      <c r="D102" s="99">
        <f>D93+D101</f>
        <v>760000</v>
      </c>
      <c r="E102" s="99">
        <f>E93+E101</f>
        <v>850000</v>
      </c>
      <c r="F102" s="207">
        <f>SUM(D102-G102)*100/D102</f>
        <v>-11.842105263157896</v>
      </c>
      <c r="G102" s="99">
        <f>G93+G101</f>
        <v>850000</v>
      </c>
    </row>
    <row r="103" spans="1:8" s="266" customFormat="1" ht="23.25">
      <c r="A103" s="102" t="s">
        <v>118</v>
      </c>
      <c r="B103" s="128">
        <f>B42+B102+B50</f>
        <v>661000</v>
      </c>
      <c r="C103" s="128">
        <f>C42+C102+C50</f>
        <v>969500</v>
      </c>
      <c r="D103" s="128">
        <f>D42+D102+D50</f>
        <v>2107000</v>
      </c>
      <c r="E103" s="128">
        <f>E42+E102+E50</f>
        <v>850000</v>
      </c>
      <c r="F103" s="208">
        <f>SUM(D103-G103)*100/D103</f>
        <v>59.65828191741813</v>
      </c>
      <c r="G103" s="128">
        <f>G42+G102</f>
        <v>850000</v>
      </c>
      <c r="H103" s="303"/>
    </row>
    <row r="104" spans="1:8" s="266" customFormat="1" ht="23.25">
      <c r="A104" s="88"/>
      <c r="B104" s="6"/>
      <c r="C104" s="6"/>
      <c r="D104" s="6"/>
      <c r="E104" s="6"/>
      <c r="F104" s="76"/>
      <c r="G104" s="6"/>
      <c r="H104" s="303"/>
    </row>
    <row r="105" spans="1:8" s="266" customFormat="1" ht="23.25">
      <c r="A105" s="9"/>
      <c r="B105" s="11"/>
      <c r="C105" s="11"/>
      <c r="D105" s="11"/>
      <c r="E105" s="11"/>
      <c r="F105" s="77"/>
      <c r="G105" s="11"/>
      <c r="H105" s="303"/>
    </row>
    <row r="106" spans="1:8" s="266" customFormat="1" ht="23.25">
      <c r="A106" s="9"/>
      <c r="B106" s="11"/>
      <c r="C106" s="11"/>
      <c r="D106" s="11"/>
      <c r="E106" s="11"/>
      <c r="F106" s="77"/>
      <c r="G106" s="11"/>
      <c r="H106" s="303"/>
    </row>
    <row r="107" spans="1:8" s="266" customFormat="1" ht="23.25">
      <c r="A107" s="9"/>
      <c r="B107" s="11"/>
      <c r="C107" s="11"/>
      <c r="D107" s="11"/>
      <c r="E107" s="11"/>
      <c r="F107" s="77"/>
      <c r="G107" s="11"/>
      <c r="H107" s="303"/>
    </row>
    <row r="108" spans="1:8" s="266" customFormat="1" ht="23.25">
      <c r="A108" s="9"/>
      <c r="B108" s="11"/>
      <c r="C108" s="11"/>
      <c r="D108" s="11"/>
      <c r="E108" s="11"/>
      <c r="F108" s="77"/>
      <c r="G108" s="11"/>
      <c r="H108" s="303"/>
    </row>
    <row r="109" spans="1:8" s="266" customFormat="1" ht="23.25">
      <c r="A109" s="9"/>
      <c r="B109" s="11"/>
      <c r="C109" s="11"/>
      <c r="D109" s="11"/>
      <c r="E109" s="11"/>
      <c r="F109" s="77"/>
      <c r="G109" s="11"/>
      <c r="H109" s="303"/>
    </row>
    <row r="110" spans="1:8" s="266" customFormat="1" ht="23.25">
      <c r="A110" s="9"/>
      <c r="B110" s="11"/>
      <c r="C110" s="11"/>
      <c r="D110" s="11"/>
      <c r="E110" s="11"/>
      <c r="F110" s="77"/>
      <c r="G110" s="11"/>
      <c r="H110" s="303"/>
    </row>
    <row r="111" spans="1:8" s="266" customFormat="1" ht="23.25">
      <c r="A111" s="9"/>
      <c r="B111" s="11"/>
      <c r="C111" s="11"/>
      <c r="D111" s="11"/>
      <c r="E111" s="11"/>
      <c r="F111" s="77"/>
      <c r="G111" s="11"/>
      <c r="H111" s="303"/>
    </row>
    <row r="112" spans="1:8" s="266" customFormat="1" ht="23.25">
      <c r="A112" s="9"/>
      <c r="B112" s="11"/>
      <c r="C112" s="11"/>
      <c r="D112" s="11"/>
      <c r="E112" s="11"/>
      <c r="F112" s="77"/>
      <c r="G112" s="11"/>
      <c r="H112" s="303"/>
    </row>
    <row r="113" spans="1:8" s="266" customFormat="1" ht="23.25">
      <c r="A113" s="9"/>
      <c r="B113" s="11"/>
      <c r="C113" s="11"/>
      <c r="D113" s="11"/>
      <c r="E113" s="11"/>
      <c r="F113" s="77"/>
      <c r="G113" s="11"/>
      <c r="H113" s="303"/>
    </row>
    <row r="114" spans="1:8" s="266" customFormat="1" ht="23.25">
      <c r="A114" s="9"/>
      <c r="B114" s="11"/>
      <c r="C114" s="11"/>
      <c r="D114" s="11"/>
      <c r="E114" s="11"/>
      <c r="F114" s="77"/>
      <c r="G114" s="11"/>
      <c r="H114" s="303">
        <v>67</v>
      </c>
    </row>
    <row r="115" spans="1:7" ht="23.25">
      <c r="A115" s="206" t="s">
        <v>119</v>
      </c>
      <c r="B115" s="203"/>
      <c r="C115" s="203"/>
      <c r="D115" s="203"/>
      <c r="E115" s="203"/>
      <c r="F115" s="204"/>
      <c r="G115" s="203"/>
    </row>
    <row r="116" spans="1:7" ht="23.25">
      <c r="A116" s="218" t="s">
        <v>222</v>
      </c>
      <c r="B116" s="205"/>
      <c r="C116" s="205"/>
      <c r="D116" s="205"/>
      <c r="E116" s="205"/>
      <c r="F116" s="47"/>
      <c r="G116" s="205"/>
    </row>
    <row r="117" spans="1:7" ht="23.25">
      <c r="A117" s="218" t="s">
        <v>85</v>
      </c>
      <c r="B117" s="59"/>
      <c r="C117" s="59"/>
      <c r="D117" s="59"/>
      <c r="E117" s="59"/>
      <c r="F117" s="47"/>
      <c r="G117" s="59"/>
    </row>
    <row r="118" spans="1:7" ht="23.25">
      <c r="A118" s="68" t="s">
        <v>36</v>
      </c>
      <c r="B118" s="59"/>
      <c r="C118" s="59"/>
      <c r="D118" s="59"/>
      <c r="E118" s="59"/>
      <c r="F118" s="47"/>
      <c r="G118" s="59"/>
    </row>
    <row r="119" spans="1:7" ht="23.25">
      <c r="A119" s="68" t="s">
        <v>37</v>
      </c>
      <c r="B119" s="59"/>
      <c r="C119" s="59"/>
      <c r="D119" s="59"/>
      <c r="E119" s="59"/>
      <c r="F119" s="47"/>
      <c r="G119" s="59"/>
    </row>
    <row r="120" spans="1:7" ht="23.25">
      <c r="A120" s="70" t="s">
        <v>327</v>
      </c>
      <c r="B120" s="72">
        <v>30000</v>
      </c>
      <c r="C120" s="72">
        <v>27986</v>
      </c>
      <c r="D120" s="72"/>
      <c r="E120" s="72">
        <v>10000</v>
      </c>
      <c r="F120" s="48">
        <f>(E120-G120)*100/E120</f>
        <v>0</v>
      </c>
      <c r="G120" s="72">
        <v>10000</v>
      </c>
    </row>
    <row r="121" spans="1:7" ht="23.25">
      <c r="A121" s="98" t="s">
        <v>86</v>
      </c>
      <c r="B121" s="99">
        <f>SUM(B120:B120)</f>
        <v>30000</v>
      </c>
      <c r="C121" s="99">
        <f>SUM(C120:C120)</f>
        <v>27986</v>
      </c>
      <c r="D121" s="99">
        <f>SUM(D120:D120)</f>
        <v>0</v>
      </c>
      <c r="E121" s="99">
        <f>SUM(E120:E120)</f>
        <v>10000</v>
      </c>
      <c r="F121" s="207">
        <f>SUM(E121-G121)*100/E121</f>
        <v>0</v>
      </c>
      <c r="G121" s="99">
        <f>SUM(G120:G120)</f>
        <v>10000</v>
      </c>
    </row>
    <row r="122" spans="1:7" ht="23.25">
      <c r="A122" s="98" t="s">
        <v>221</v>
      </c>
      <c r="B122" s="99">
        <f>B121</f>
        <v>30000</v>
      </c>
      <c r="C122" s="99">
        <f>C121</f>
        <v>27986</v>
      </c>
      <c r="D122" s="99">
        <f>D121</f>
        <v>0</v>
      </c>
      <c r="E122" s="99">
        <f>E121</f>
        <v>10000</v>
      </c>
      <c r="F122" s="207">
        <f>SUM(E122-G122)*100/E122</f>
        <v>0</v>
      </c>
      <c r="G122" s="99">
        <f>G121</f>
        <v>10000</v>
      </c>
    </row>
    <row r="123" spans="1:7" ht="23.25">
      <c r="A123" s="98" t="s">
        <v>120</v>
      </c>
      <c r="B123" s="99">
        <f>B121</f>
        <v>30000</v>
      </c>
      <c r="C123" s="99">
        <f>C121</f>
        <v>27986</v>
      </c>
      <c r="D123" s="99">
        <f>D121</f>
        <v>0</v>
      </c>
      <c r="E123" s="99">
        <f>E121</f>
        <v>10000</v>
      </c>
      <c r="F123" s="207">
        <f>SUM(E123-G123)*100/E123</f>
        <v>0</v>
      </c>
      <c r="G123" s="99">
        <f>G121</f>
        <v>10000</v>
      </c>
    </row>
    <row r="124" spans="1:8" ht="23.25">
      <c r="A124" s="132" t="s">
        <v>207</v>
      </c>
      <c r="B124" s="267">
        <f>B123+B103+B31</f>
        <v>774188</v>
      </c>
      <c r="C124" s="267">
        <f>C123+C103+C31</f>
        <v>1334849</v>
      </c>
      <c r="D124" s="267">
        <f>D123+D103+D31</f>
        <v>2452681</v>
      </c>
      <c r="E124" s="267">
        <f>E123+E103+E31</f>
        <v>1208000</v>
      </c>
      <c r="F124" s="268">
        <f>SUM(E124-G124)*100/E124</f>
        <v>0</v>
      </c>
      <c r="G124" s="267">
        <f>G123+G103+G31</f>
        <v>1208000</v>
      </c>
      <c r="H124" s="150">
        <f>G124</f>
        <v>1208000</v>
      </c>
    </row>
    <row r="125" spans="1:7" ht="23.25">
      <c r="A125" s="9"/>
      <c r="B125" s="12"/>
      <c r="C125" s="11"/>
      <c r="D125" s="11"/>
      <c r="E125" s="11"/>
      <c r="F125" s="77"/>
      <c r="G125" s="11"/>
    </row>
    <row r="126" spans="1:7" ht="23.25">
      <c r="A126" s="9"/>
      <c r="B126" s="12"/>
      <c r="C126" s="11"/>
      <c r="D126" s="11"/>
      <c r="E126" s="11"/>
      <c r="F126" s="77"/>
      <c r="G126" s="11"/>
    </row>
    <row r="127" spans="1:7" ht="23.25">
      <c r="A127" s="9"/>
      <c r="B127" s="12"/>
      <c r="C127" s="11"/>
      <c r="D127" s="11"/>
      <c r="E127" s="11"/>
      <c r="F127" s="77"/>
      <c r="G127" s="11"/>
    </row>
    <row r="128" spans="1:8" ht="23.25">
      <c r="A128" s="269" t="s">
        <v>20</v>
      </c>
      <c r="B128" s="12"/>
      <c r="C128" s="12"/>
      <c r="D128" s="12"/>
      <c r="E128" s="12"/>
      <c r="F128" s="77"/>
      <c r="G128" s="12"/>
      <c r="H128" s="116">
        <v>68</v>
      </c>
    </row>
    <row r="129" spans="1:7" ht="23.25">
      <c r="A129" s="269"/>
      <c r="B129" s="12"/>
      <c r="C129" s="12"/>
      <c r="D129" s="12"/>
      <c r="E129" s="12"/>
      <c r="F129" s="77"/>
      <c r="G129" s="12"/>
    </row>
  </sheetData>
  <sheetProtection/>
  <mergeCells count="5">
    <mergeCell ref="A1:G1"/>
    <mergeCell ref="A2:G2"/>
    <mergeCell ref="A3:G3"/>
    <mergeCell ref="B4:D4"/>
    <mergeCell ref="E4:G4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SheetLayoutView="100" zoomScalePageLayoutView="0" workbookViewId="0" topLeftCell="A8">
      <selection activeCell="H42" sqref="H42"/>
    </sheetView>
  </sheetViews>
  <sheetFormatPr defaultColWidth="9.140625" defaultRowHeight="15"/>
  <cols>
    <col min="1" max="1" width="51.421875" style="270" customWidth="1"/>
    <col min="2" max="2" width="13.57421875" style="300" customWidth="1"/>
    <col min="3" max="4" width="13.421875" style="300" customWidth="1"/>
    <col min="5" max="5" width="12.57421875" style="300" customWidth="1"/>
    <col min="6" max="6" width="10.421875" style="300" customWidth="1"/>
    <col min="7" max="7" width="12.57421875" style="300" customWidth="1"/>
    <col min="8" max="8" width="12.28125" style="304" bestFit="1" customWidth="1"/>
    <col min="9" max="16384" width="9.00390625" style="270" customWidth="1"/>
  </cols>
  <sheetData>
    <row r="1" spans="1:7" ht="23.25">
      <c r="A1" s="334" t="s">
        <v>2</v>
      </c>
      <c r="B1" s="334"/>
      <c r="C1" s="334"/>
      <c r="D1" s="334"/>
      <c r="E1" s="334"/>
      <c r="F1" s="334"/>
      <c r="G1" s="334"/>
    </row>
    <row r="2" spans="1:7" ht="23.25">
      <c r="A2" s="310" t="s">
        <v>411</v>
      </c>
      <c r="B2" s="310"/>
      <c r="C2" s="310"/>
      <c r="D2" s="310"/>
      <c r="E2" s="310"/>
      <c r="F2" s="310"/>
      <c r="G2" s="310"/>
    </row>
    <row r="3" spans="1:7" ht="23.25">
      <c r="A3" s="334" t="s">
        <v>208</v>
      </c>
      <c r="B3" s="334"/>
      <c r="C3" s="334"/>
      <c r="D3" s="334"/>
      <c r="E3" s="334"/>
      <c r="F3" s="334"/>
      <c r="G3" s="334"/>
    </row>
    <row r="4" spans="1:7" ht="23.25">
      <c r="A4" s="271" t="s">
        <v>4</v>
      </c>
      <c r="B4" s="335" t="s">
        <v>3</v>
      </c>
      <c r="C4" s="336"/>
      <c r="D4" s="337"/>
      <c r="E4" s="338" t="s">
        <v>0</v>
      </c>
      <c r="F4" s="339"/>
      <c r="G4" s="340"/>
    </row>
    <row r="5" spans="1:7" ht="23.25">
      <c r="A5" s="272"/>
      <c r="B5" s="103" t="s">
        <v>229</v>
      </c>
      <c r="C5" s="103" t="s">
        <v>348</v>
      </c>
      <c r="D5" s="103" t="s">
        <v>373</v>
      </c>
      <c r="E5" s="104" t="s">
        <v>376</v>
      </c>
      <c r="F5" s="105" t="s">
        <v>1</v>
      </c>
      <c r="G5" s="103" t="s">
        <v>410</v>
      </c>
    </row>
    <row r="6" spans="1:7" ht="22.5" customHeight="1">
      <c r="A6" s="273" t="s">
        <v>122</v>
      </c>
      <c r="B6" s="274"/>
      <c r="C6" s="274"/>
      <c r="D6" s="274"/>
      <c r="E6" s="274"/>
      <c r="F6" s="274"/>
      <c r="G6" s="274"/>
    </row>
    <row r="7" spans="1:7" ht="21.75" customHeight="1">
      <c r="A7" s="275" t="s">
        <v>123</v>
      </c>
      <c r="B7" s="276"/>
      <c r="C7" s="276"/>
      <c r="D7" s="276"/>
      <c r="E7" s="276"/>
      <c r="F7" s="276"/>
      <c r="G7" s="276"/>
    </row>
    <row r="8" spans="1:7" ht="21" customHeight="1">
      <c r="A8" s="275" t="s">
        <v>84</v>
      </c>
      <c r="B8" s="277"/>
      <c r="C8" s="277"/>
      <c r="D8" s="277"/>
      <c r="E8" s="277"/>
      <c r="F8" s="276"/>
      <c r="G8" s="277"/>
    </row>
    <row r="9" spans="1:7" ht="21.75" customHeight="1">
      <c r="A9" s="275" t="s">
        <v>124</v>
      </c>
      <c r="B9" s="277"/>
      <c r="C9" s="277"/>
      <c r="D9" s="277"/>
      <c r="E9" s="277"/>
      <c r="F9" s="276"/>
      <c r="G9" s="277"/>
    </row>
    <row r="10" spans="1:7" ht="23.25">
      <c r="A10" s="278" t="s">
        <v>36</v>
      </c>
      <c r="B10" s="276"/>
      <c r="C10" s="276"/>
      <c r="D10" s="276"/>
      <c r="E10" s="276"/>
      <c r="F10" s="276"/>
      <c r="G10" s="276"/>
    </row>
    <row r="11" spans="1:7" ht="23.25">
      <c r="A11" s="278" t="s">
        <v>37</v>
      </c>
      <c r="B11" s="276"/>
      <c r="C11" s="276"/>
      <c r="D11" s="276"/>
      <c r="E11" s="276"/>
      <c r="F11" s="276"/>
      <c r="G11" s="276"/>
    </row>
    <row r="12" spans="1:7" ht="23.25">
      <c r="A12" s="278" t="s">
        <v>328</v>
      </c>
      <c r="B12" s="276"/>
      <c r="C12" s="276"/>
      <c r="D12" s="276"/>
      <c r="E12" s="276"/>
      <c r="F12" s="276"/>
      <c r="G12" s="276"/>
    </row>
    <row r="13" spans="1:7" ht="23.25">
      <c r="A13" s="278" t="s">
        <v>329</v>
      </c>
      <c r="B13" s="276"/>
      <c r="C13" s="276"/>
      <c r="D13" s="276"/>
      <c r="E13" s="276"/>
      <c r="F13" s="276"/>
      <c r="G13" s="276"/>
    </row>
    <row r="14" spans="1:7" ht="23.25">
      <c r="A14" s="279" t="s">
        <v>178</v>
      </c>
      <c r="B14" s="280"/>
      <c r="C14" s="280"/>
      <c r="D14" s="280"/>
      <c r="E14" s="280"/>
      <c r="F14" s="281"/>
      <c r="G14" s="280"/>
    </row>
    <row r="15" spans="1:7" ht="23.25">
      <c r="A15" s="282" t="s">
        <v>125</v>
      </c>
      <c r="B15" s="283">
        <f>SUM(B13:B13)</f>
        <v>0</v>
      </c>
      <c r="C15" s="283">
        <f>SUM(C13:C13)</f>
        <v>0</v>
      </c>
      <c r="D15" s="283">
        <f>SUM(D13:D13)</f>
        <v>0</v>
      </c>
      <c r="E15" s="283">
        <f>SUM(E13:E13)</f>
        <v>0</v>
      </c>
      <c r="F15" s="284">
        <v>0</v>
      </c>
      <c r="G15" s="283">
        <f>SUM(G13:G13)</f>
        <v>0</v>
      </c>
    </row>
    <row r="16" spans="1:7" ht="23.25">
      <c r="A16" s="93" t="s">
        <v>49</v>
      </c>
      <c r="B16" s="94">
        <f>B15</f>
        <v>0</v>
      </c>
      <c r="C16" s="94">
        <f>C15</f>
        <v>0</v>
      </c>
      <c r="D16" s="94">
        <f>D15</f>
        <v>0</v>
      </c>
      <c r="E16" s="94">
        <f>E15</f>
        <v>0</v>
      </c>
      <c r="F16" s="285">
        <v>0</v>
      </c>
      <c r="G16" s="94">
        <f>G15</f>
        <v>0</v>
      </c>
    </row>
    <row r="17" spans="1:7" ht="23.25">
      <c r="A17" s="81" t="s">
        <v>102</v>
      </c>
      <c r="B17" s="82"/>
      <c r="C17" s="82"/>
      <c r="D17" s="82"/>
      <c r="E17" s="82"/>
      <c r="F17" s="58"/>
      <c r="G17" s="82"/>
    </row>
    <row r="18" spans="1:7" ht="23.25">
      <c r="A18" s="218" t="s">
        <v>103</v>
      </c>
      <c r="B18" s="205"/>
      <c r="C18" s="205"/>
      <c r="D18" s="205"/>
      <c r="E18" s="205"/>
      <c r="F18" s="59"/>
      <c r="G18" s="205"/>
    </row>
    <row r="19" spans="1:7" ht="23.25">
      <c r="A19" s="68" t="s">
        <v>143</v>
      </c>
      <c r="B19" s="59"/>
      <c r="C19" s="59"/>
      <c r="D19" s="59"/>
      <c r="E19" s="59"/>
      <c r="F19" s="59"/>
      <c r="G19" s="59"/>
    </row>
    <row r="20" spans="1:7" ht="23.25">
      <c r="A20" s="70" t="s">
        <v>331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</row>
    <row r="21" spans="1:7" ht="23.25">
      <c r="A21" s="98" t="s">
        <v>109</v>
      </c>
      <c r="B21" s="99">
        <f>SUM(B19:B20)</f>
        <v>0</v>
      </c>
      <c r="C21" s="99">
        <f>SUM(C19:C20)</f>
        <v>0</v>
      </c>
      <c r="D21" s="99">
        <f>SUM(D19:D20)</f>
        <v>0</v>
      </c>
      <c r="E21" s="99">
        <f>SUM(E19:E20)</f>
        <v>0</v>
      </c>
      <c r="F21" s="99">
        <v>0</v>
      </c>
      <c r="G21" s="99">
        <f>SUM(G19:G20)</f>
        <v>0</v>
      </c>
    </row>
    <row r="22" spans="1:8" ht="23.25">
      <c r="A22" s="98" t="s">
        <v>199</v>
      </c>
      <c r="B22" s="99">
        <f>B21</f>
        <v>0</v>
      </c>
      <c r="C22" s="99">
        <f>C21</f>
        <v>0</v>
      </c>
      <c r="D22" s="99">
        <f>D21</f>
        <v>0</v>
      </c>
      <c r="E22" s="99">
        <f>E21</f>
        <v>0</v>
      </c>
      <c r="F22" s="99">
        <v>0</v>
      </c>
      <c r="G22" s="99">
        <f>G21</f>
        <v>0</v>
      </c>
      <c r="H22" s="304">
        <v>69</v>
      </c>
    </row>
    <row r="23" spans="1:7" ht="23.25">
      <c r="A23" s="93" t="s">
        <v>127</v>
      </c>
      <c r="B23" s="94">
        <f>B22+B16</f>
        <v>0</v>
      </c>
      <c r="C23" s="94">
        <f>C22+C16</f>
        <v>0</v>
      </c>
      <c r="D23" s="94">
        <f>D22+D16</f>
        <v>0</v>
      </c>
      <c r="E23" s="94">
        <f>E22+E16</f>
        <v>0</v>
      </c>
      <c r="F23" s="94">
        <v>0</v>
      </c>
      <c r="G23" s="94">
        <f>G22+G16</f>
        <v>0</v>
      </c>
    </row>
    <row r="24" spans="1:7" ht="20.25" customHeight="1">
      <c r="A24" s="273" t="s">
        <v>126</v>
      </c>
      <c r="B24" s="286"/>
      <c r="C24" s="286"/>
      <c r="D24" s="286"/>
      <c r="E24" s="286"/>
      <c r="F24" s="274"/>
      <c r="G24" s="286"/>
    </row>
    <row r="25" spans="1:7" ht="19.5" customHeight="1">
      <c r="A25" s="275" t="s">
        <v>222</v>
      </c>
      <c r="B25" s="277"/>
      <c r="C25" s="277"/>
      <c r="D25" s="277"/>
      <c r="E25" s="277"/>
      <c r="F25" s="276"/>
      <c r="G25" s="277"/>
    </row>
    <row r="26" spans="1:7" ht="20.25" customHeight="1">
      <c r="A26" s="275" t="s">
        <v>124</v>
      </c>
      <c r="B26" s="276"/>
      <c r="C26" s="276"/>
      <c r="D26" s="276"/>
      <c r="E26" s="276"/>
      <c r="F26" s="276"/>
      <c r="G26" s="276"/>
    </row>
    <row r="27" spans="1:7" ht="21.75" customHeight="1">
      <c r="A27" s="221" t="s">
        <v>180</v>
      </c>
      <c r="B27" s="276"/>
      <c r="C27" s="276"/>
      <c r="D27" s="276">
        <v>45980</v>
      </c>
      <c r="E27" s="276"/>
      <c r="F27" s="276"/>
      <c r="G27" s="276"/>
    </row>
    <row r="28" spans="1:7" ht="21.75" customHeight="1">
      <c r="A28" s="221" t="s">
        <v>179</v>
      </c>
      <c r="B28" s="277"/>
      <c r="C28" s="277"/>
      <c r="D28" s="277"/>
      <c r="E28" s="277"/>
      <c r="F28" s="276"/>
      <c r="G28" s="277"/>
    </row>
    <row r="29" spans="1:7" ht="21.75" customHeight="1">
      <c r="A29" s="278" t="s">
        <v>330</v>
      </c>
      <c r="B29" s="276"/>
      <c r="C29" s="276"/>
      <c r="D29" s="276"/>
      <c r="E29" s="276">
        <v>30000</v>
      </c>
      <c r="F29" s="276"/>
      <c r="G29" s="276">
        <v>30000</v>
      </c>
    </row>
    <row r="30" spans="1:7" ht="21.75" customHeight="1">
      <c r="A30" s="287" t="s">
        <v>408</v>
      </c>
      <c r="B30" s="276">
        <v>0</v>
      </c>
      <c r="C30" s="276">
        <v>39485</v>
      </c>
      <c r="D30" s="276"/>
      <c r="E30" s="276">
        <v>10000</v>
      </c>
      <c r="F30" s="276">
        <f>(E30-G61)*100/E30</f>
        <v>100</v>
      </c>
      <c r="G30" s="276">
        <v>10000</v>
      </c>
    </row>
    <row r="31" spans="1:7" ht="21.75" customHeight="1" hidden="1">
      <c r="A31" s="288"/>
      <c r="B31" s="289"/>
      <c r="C31" s="289"/>
      <c r="D31" s="289"/>
      <c r="E31" s="289"/>
      <c r="F31" s="289"/>
      <c r="G31" s="289"/>
    </row>
    <row r="32" spans="1:7" ht="21.75" customHeight="1">
      <c r="A32" s="288" t="s">
        <v>409</v>
      </c>
      <c r="B32" s="289"/>
      <c r="C32" s="289"/>
      <c r="D32" s="289"/>
      <c r="E32" s="289">
        <v>20000</v>
      </c>
      <c r="F32" s="289"/>
      <c r="G32" s="289">
        <v>20000</v>
      </c>
    </row>
    <row r="33" spans="1:7" ht="23.25">
      <c r="A33" s="290" t="s">
        <v>125</v>
      </c>
      <c r="B33" s="291">
        <f>SUM(B29:B32)</f>
        <v>0</v>
      </c>
      <c r="C33" s="291">
        <f>SUM(C29:C32)</f>
        <v>39485</v>
      </c>
      <c r="D33" s="291">
        <f>SUM(D27:D32)</f>
        <v>45980</v>
      </c>
      <c r="E33" s="291">
        <f>SUM(E29:E32)</f>
        <v>60000</v>
      </c>
      <c r="F33" s="291">
        <f>SUM(E33-G33)*100/E33</f>
        <v>0</v>
      </c>
      <c r="G33" s="291">
        <f>SUM(G29:G32)</f>
        <v>60000</v>
      </c>
    </row>
    <row r="34" spans="1:7" ht="23.25">
      <c r="A34" s="93" t="s">
        <v>221</v>
      </c>
      <c r="B34" s="94">
        <f>B33</f>
        <v>0</v>
      </c>
      <c r="C34" s="94">
        <f>C33</f>
        <v>39485</v>
      </c>
      <c r="D34" s="94">
        <f>D33</f>
        <v>45980</v>
      </c>
      <c r="E34" s="94">
        <f>E33</f>
        <v>60000</v>
      </c>
      <c r="F34" s="94">
        <f>SUM(E34-G34)*100/E34</f>
        <v>0</v>
      </c>
      <c r="G34" s="94">
        <f>G33</f>
        <v>60000</v>
      </c>
    </row>
    <row r="35" spans="1:7" ht="21.75" customHeight="1">
      <c r="A35" s="292" t="s">
        <v>112</v>
      </c>
      <c r="B35" s="286"/>
      <c r="C35" s="286"/>
      <c r="D35" s="286"/>
      <c r="E35" s="286"/>
      <c r="F35" s="274"/>
      <c r="G35" s="286"/>
    </row>
    <row r="36" spans="1:7" ht="21.75" customHeight="1">
      <c r="A36" s="293" t="s">
        <v>181</v>
      </c>
      <c r="B36" s="277"/>
      <c r="C36" s="277"/>
      <c r="D36" s="277"/>
      <c r="E36" s="277"/>
      <c r="F36" s="276"/>
      <c r="G36" s="277"/>
    </row>
    <row r="37" spans="1:7" ht="21.75" customHeight="1">
      <c r="A37" s="293" t="s">
        <v>182</v>
      </c>
      <c r="B37" s="276"/>
      <c r="C37" s="276"/>
      <c r="D37" s="276">
        <v>372000</v>
      </c>
      <c r="E37" s="276"/>
      <c r="F37" s="276"/>
      <c r="G37" s="276"/>
    </row>
    <row r="38" spans="1:7" ht="21.75" customHeight="1">
      <c r="A38" s="294" t="s">
        <v>332</v>
      </c>
      <c r="B38" s="276">
        <v>0</v>
      </c>
      <c r="C38" s="276">
        <v>0</v>
      </c>
      <c r="D38" s="276">
        <v>0</v>
      </c>
      <c r="E38" s="276">
        <v>0</v>
      </c>
      <c r="F38" s="276">
        <v>0</v>
      </c>
      <c r="G38" s="276">
        <v>0</v>
      </c>
    </row>
    <row r="39" spans="1:7" ht="21.75" customHeight="1">
      <c r="A39" s="295" t="s">
        <v>333</v>
      </c>
      <c r="B39" s="281"/>
      <c r="C39" s="281"/>
      <c r="D39" s="281"/>
      <c r="E39" s="281">
        <v>0</v>
      </c>
      <c r="F39" s="281">
        <v>0</v>
      </c>
      <c r="G39" s="281">
        <v>0</v>
      </c>
    </row>
    <row r="40" spans="1:7" ht="21.75" customHeight="1">
      <c r="A40" s="93" t="s">
        <v>183</v>
      </c>
      <c r="B40" s="94">
        <f aca="true" t="shared" si="0" ref="B40:D41">B39</f>
        <v>0</v>
      </c>
      <c r="C40" s="94">
        <f t="shared" si="0"/>
        <v>0</v>
      </c>
      <c r="D40" s="94">
        <f>SUM(D37:D39)</f>
        <v>372000</v>
      </c>
      <c r="E40" s="94">
        <v>0</v>
      </c>
      <c r="F40" s="94">
        <v>0</v>
      </c>
      <c r="G40" s="94">
        <v>0</v>
      </c>
    </row>
    <row r="41" spans="1:8" ht="21.75" customHeight="1">
      <c r="A41" s="93" t="s">
        <v>53</v>
      </c>
      <c r="B41" s="94">
        <f t="shared" si="0"/>
        <v>0</v>
      </c>
      <c r="C41" s="94">
        <f t="shared" si="0"/>
        <v>0</v>
      </c>
      <c r="D41" s="94">
        <f t="shared" si="0"/>
        <v>372000</v>
      </c>
      <c r="E41" s="94">
        <f>E40</f>
        <v>0</v>
      </c>
      <c r="F41" s="94">
        <v>0</v>
      </c>
      <c r="G41" s="94">
        <f>G40</f>
        <v>0</v>
      </c>
      <c r="H41" s="304">
        <v>70</v>
      </c>
    </row>
    <row r="42" spans="1:7" ht="21.75" customHeight="1">
      <c r="A42" s="93" t="s">
        <v>128</v>
      </c>
      <c r="B42" s="94">
        <f>B34+B41</f>
        <v>0</v>
      </c>
      <c r="C42" s="94">
        <f>C34+C41</f>
        <v>39485</v>
      </c>
      <c r="D42" s="94">
        <f>D34+D41</f>
        <v>417980</v>
      </c>
      <c r="E42" s="94">
        <f>E34+E41</f>
        <v>60000</v>
      </c>
      <c r="F42" s="94">
        <f>SUM(E42-G42)*100/E42</f>
        <v>0</v>
      </c>
      <c r="G42" s="94">
        <f>G34+G41</f>
        <v>60000</v>
      </c>
    </row>
    <row r="43" spans="1:8" ht="21.75" customHeight="1">
      <c r="A43" s="93" t="s">
        <v>129</v>
      </c>
      <c r="B43" s="94">
        <f>B23+B42</f>
        <v>0</v>
      </c>
      <c r="C43" s="94">
        <f>C23+C42</f>
        <v>39485</v>
      </c>
      <c r="D43" s="94">
        <f>D23+D42</f>
        <v>417980</v>
      </c>
      <c r="E43" s="94">
        <f>E23+E42</f>
        <v>60000</v>
      </c>
      <c r="F43" s="94">
        <f>SUM(E43-G43)*100/E43</f>
        <v>0</v>
      </c>
      <c r="G43" s="94">
        <f>G23+G42</f>
        <v>60000</v>
      </c>
      <c r="H43" s="305">
        <f>G43</f>
        <v>60000</v>
      </c>
    </row>
    <row r="44" spans="1:7" ht="23.25">
      <c r="A44" s="296"/>
      <c r="B44" s="297"/>
      <c r="C44" s="297"/>
      <c r="D44" s="297"/>
      <c r="E44" s="297"/>
      <c r="F44" s="297"/>
      <c r="G44" s="297"/>
    </row>
    <row r="45" spans="1:7" ht="23.25">
      <c r="A45" s="296"/>
      <c r="B45" s="297"/>
      <c r="C45" s="297"/>
      <c r="D45" s="297"/>
      <c r="E45" s="297"/>
      <c r="F45" s="297"/>
      <c r="G45" s="297"/>
    </row>
    <row r="46" spans="1:7" ht="23.25">
      <c r="A46" s="298"/>
      <c r="B46" s="297"/>
      <c r="C46" s="299"/>
      <c r="D46" s="299"/>
      <c r="E46" s="299"/>
      <c r="F46" s="297"/>
      <c r="G46" s="299"/>
    </row>
    <row r="47" spans="1:7" ht="23.25">
      <c r="A47" s="298"/>
      <c r="B47" s="297"/>
      <c r="C47" s="299"/>
      <c r="D47" s="299"/>
      <c r="E47" s="299"/>
      <c r="F47" s="297"/>
      <c r="G47" s="299"/>
    </row>
    <row r="48" spans="1:7" ht="23.25">
      <c r="A48" s="298"/>
      <c r="B48" s="297"/>
      <c r="C48" s="299"/>
      <c r="D48" s="299"/>
      <c r="E48" s="299"/>
      <c r="F48" s="297"/>
      <c r="G48" s="299"/>
    </row>
    <row r="49" spans="1:7" ht="23.25">
      <c r="A49" s="298"/>
      <c r="B49" s="297"/>
      <c r="C49" s="299"/>
      <c r="D49" s="299"/>
      <c r="E49" s="299"/>
      <c r="F49" s="297"/>
      <c r="G49" s="299"/>
    </row>
    <row r="121" spans="2:7" ht="23.25" customHeight="1">
      <c r="B121" s="270"/>
      <c r="C121" s="270"/>
      <c r="D121" s="270"/>
      <c r="E121" s="270"/>
      <c r="F121" s="270"/>
      <c r="G121" s="270"/>
    </row>
    <row r="122" spans="2:7" ht="24" customHeight="1">
      <c r="B122" s="270"/>
      <c r="C122" s="270"/>
      <c r="D122" s="270"/>
      <c r="E122" s="270"/>
      <c r="F122" s="270"/>
      <c r="G122" s="270"/>
    </row>
    <row r="123" spans="2:7" ht="24" customHeight="1">
      <c r="B123" s="270"/>
      <c r="C123" s="270"/>
      <c r="D123" s="270"/>
      <c r="E123" s="270"/>
      <c r="F123" s="270"/>
      <c r="G123" s="270"/>
    </row>
    <row r="124" spans="2:7" ht="24.75" customHeight="1">
      <c r="B124" s="270"/>
      <c r="C124" s="270"/>
      <c r="D124" s="270"/>
      <c r="E124" s="270"/>
      <c r="F124" s="270"/>
      <c r="G124" s="270"/>
    </row>
  </sheetData>
  <sheetProtection/>
  <mergeCells count="5">
    <mergeCell ref="A1:G1"/>
    <mergeCell ref="A2:G2"/>
    <mergeCell ref="A3:G3"/>
    <mergeCell ref="B4:D4"/>
    <mergeCell ref="E4:G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4">
      <selection activeCell="D11" sqref="D11"/>
    </sheetView>
  </sheetViews>
  <sheetFormatPr defaultColWidth="9.140625" defaultRowHeight="15"/>
  <cols>
    <col min="1" max="1" width="43.57421875" style="13" customWidth="1"/>
    <col min="2" max="4" width="14.421875" style="35" customWidth="1"/>
    <col min="5" max="5" width="15.57421875" style="35" customWidth="1"/>
    <col min="6" max="6" width="10.00390625" style="35" customWidth="1"/>
    <col min="7" max="7" width="14.421875" style="35" customWidth="1"/>
    <col min="8" max="8" width="15.421875" style="306" bestFit="1" customWidth="1"/>
    <col min="9" max="9" width="9.00390625" style="13" customWidth="1"/>
    <col min="10" max="10" width="23.00390625" style="13" customWidth="1"/>
    <col min="11" max="16384" width="9.00390625" style="13" customWidth="1"/>
  </cols>
  <sheetData>
    <row r="1" spans="1:7" ht="23.25">
      <c r="A1" s="341" t="s">
        <v>2</v>
      </c>
      <c r="B1" s="341"/>
      <c r="C1" s="341"/>
      <c r="D1" s="341"/>
      <c r="E1" s="341"/>
      <c r="F1" s="341"/>
      <c r="G1" s="341"/>
    </row>
    <row r="2" spans="1:7" ht="23.25">
      <c r="A2" s="342" t="s">
        <v>411</v>
      </c>
      <c r="B2" s="342"/>
      <c r="C2" s="342"/>
      <c r="D2" s="342"/>
      <c r="E2" s="342"/>
      <c r="F2" s="342"/>
      <c r="G2" s="342"/>
    </row>
    <row r="3" spans="1:7" ht="23.25">
      <c r="A3" s="341" t="s">
        <v>208</v>
      </c>
      <c r="B3" s="341"/>
      <c r="C3" s="341"/>
      <c r="D3" s="341"/>
      <c r="E3" s="341"/>
      <c r="F3" s="341"/>
      <c r="G3" s="341"/>
    </row>
    <row r="4" spans="1:7" ht="23.25">
      <c r="A4" s="14" t="s">
        <v>4</v>
      </c>
      <c r="B4" s="343" t="s">
        <v>3</v>
      </c>
      <c r="C4" s="344"/>
      <c r="D4" s="345"/>
      <c r="E4" s="346" t="s">
        <v>0</v>
      </c>
      <c r="F4" s="347"/>
      <c r="G4" s="348"/>
    </row>
    <row r="5" spans="1:7" ht="23.25">
      <c r="A5" s="15"/>
      <c r="B5" s="1" t="s">
        <v>229</v>
      </c>
      <c r="C5" s="1" t="s">
        <v>348</v>
      </c>
      <c r="D5" s="1" t="s">
        <v>373</v>
      </c>
      <c r="E5" s="2" t="s">
        <v>376</v>
      </c>
      <c r="F5" s="3" t="s">
        <v>1</v>
      </c>
      <c r="G5" s="1" t="s">
        <v>410</v>
      </c>
    </row>
    <row r="6" spans="1:7" ht="21.75" customHeight="1">
      <c r="A6" s="55" t="s">
        <v>132</v>
      </c>
      <c r="B6" s="56"/>
      <c r="C6" s="56"/>
      <c r="D6" s="56"/>
      <c r="E6" s="56"/>
      <c r="F6" s="56"/>
      <c r="G6" s="56"/>
    </row>
    <row r="7" spans="1:7" ht="21" customHeight="1">
      <c r="A7" s="84" t="s">
        <v>133</v>
      </c>
      <c r="B7" s="18"/>
      <c r="C7" s="18"/>
      <c r="D7" s="18"/>
      <c r="E7" s="18"/>
      <c r="F7" s="18"/>
      <c r="G7" s="18"/>
    </row>
    <row r="8" spans="1:7" ht="21" customHeight="1">
      <c r="A8" s="84" t="s">
        <v>134</v>
      </c>
      <c r="B8" s="18"/>
      <c r="C8" s="18"/>
      <c r="D8" s="18"/>
      <c r="E8" s="18"/>
      <c r="F8" s="18"/>
      <c r="G8" s="18"/>
    </row>
    <row r="9" spans="1:7" ht="21.75" customHeight="1">
      <c r="A9" s="17" t="s">
        <v>135</v>
      </c>
      <c r="B9" s="16">
        <v>202206</v>
      </c>
      <c r="C9" s="16">
        <v>175355</v>
      </c>
      <c r="D9" s="16">
        <v>209169</v>
      </c>
      <c r="E9" s="16">
        <v>219500</v>
      </c>
      <c r="F9" s="16">
        <f>(D9-G9)*100/D9</f>
        <v>-7.0904388317580525</v>
      </c>
      <c r="G9" s="16">
        <v>224000</v>
      </c>
    </row>
    <row r="10" spans="1:7" ht="21.75" customHeight="1">
      <c r="A10" s="17" t="s">
        <v>396</v>
      </c>
      <c r="B10" s="16"/>
      <c r="C10" s="16">
        <v>0</v>
      </c>
      <c r="D10" s="16">
        <v>140000</v>
      </c>
      <c r="E10" s="16">
        <v>140000</v>
      </c>
      <c r="F10" s="16">
        <v>0</v>
      </c>
      <c r="G10" s="16">
        <v>100000</v>
      </c>
    </row>
    <row r="11" spans="1:7" ht="21.75" customHeight="1">
      <c r="A11" s="17" t="s">
        <v>241</v>
      </c>
      <c r="B11" s="16">
        <v>10349900</v>
      </c>
      <c r="C11" s="16">
        <v>10779400</v>
      </c>
      <c r="D11" s="16">
        <v>11794900</v>
      </c>
      <c r="E11" s="16">
        <v>13075200</v>
      </c>
      <c r="F11" s="16">
        <v>0</v>
      </c>
      <c r="G11" s="16">
        <v>13776000</v>
      </c>
    </row>
    <row r="12" spans="1:7" ht="21.75" customHeight="1">
      <c r="A12" s="17" t="s">
        <v>242</v>
      </c>
      <c r="B12" s="16">
        <v>2909600</v>
      </c>
      <c r="C12" s="16">
        <v>2955200</v>
      </c>
      <c r="D12" s="16">
        <v>3000000</v>
      </c>
      <c r="E12" s="16">
        <v>3264000</v>
      </c>
      <c r="F12" s="16">
        <v>0</v>
      </c>
      <c r="G12" s="16">
        <v>3595200</v>
      </c>
    </row>
    <row r="13" spans="1:7" ht="23.25">
      <c r="A13" s="17" t="s">
        <v>136</v>
      </c>
      <c r="B13" s="16">
        <v>293000</v>
      </c>
      <c r="C13" s="16">
        <v>286500</v>
      </c>
      <c r="D13" s="16">
        <v>281500</v>
      </c>
      <c r="E13" s="16">
        <v>300000</v>
      </c>
      <c r="F13" s="16">
        <f>(D13-G13)*100/D13</f>
        <v>-15.097690941385435</v>
      </c>
      <c r="G13" s="16">
        <v>324000</v>
      </c>
    </row>
    <row r="14" spans="1:7" ht="23.25">
      <c r="A14" s="17" t="s">
        <v>137</v>
      </c>
      <c r="B14" s="16">
        <v>494198</v>
      </c>
      <c r="C14" s="16">
        <f>636172+245000</f>
        <v>881172</v>
      </c>
      <c r="D14" s="16">
        <v>162736</v>
      </c>
      <c r="E14" s="16">
        <v>1035323</v>
      </c>
      <c r="F14" s="16">
        <f>(D14-G14)*100/D14</f>
        <v>-208.3607806508701</v>
      </c>
      <c r="G14" s="16">
        <v>501814</v>
      </c>
    </row>
    <row r="15" spans="1:7" ht="23.25">
      <c r="A15" s="17" t="s">
        <v>138</v>
      </c>
      <c r="B15" s="16">
        <v>174846</v>
      </c>
      <c r="C15" s="16">
        <v>401612</v>
      </c>
      <c r="D15" s="16">
        <f>142686+278860+8940</f>
        <v>430486</v>
      </c>
      <c r="E15" s="16">
        <f>180000+280320+10000</f>
        <v>470320</v>
      </c>
      <c r="F15" s="16">
        <f>(D15-G15)*100/D15</f>
        <v>-2.2100602574764334</v>
      </c>
      <c r="G15" s="16">
        <f>180000+250000+10000</f>
        <v>440000</v>
      </c>
    </row>
    <row r="16" spans="1:7" ht="23.25">
      <c r="A16" s="17" t="s">
        <v>201</v>
      </c>
      <c r="B16" s="16">
        <v>225155</v>
      </c>
      <c r="C16" s="16">
        <v>224450</v>
      </c>
      <c r="D16" s="16">
        <v>232956</v>
      </c>
      <c r="E16" s="16">
        <v>263007</v>
      </c>
      <c r="F16" s="16">
        <f>(D16-G16)*100/D16</f>
        <v>-9.199162073524613</v>
      </c>
      <c r="G16" s="16">
        <v>254386</v>
      </c>
    </row>
    <row r="17" spans="1:7" ht="23.25">
      <c r="A17" s="19" t="s">
        <v>202</v>
      </c>
      <c r="B17" s="20">
        <v>31090.2</v>
      </c>
      <c r="C17" s="20">
        <v>31090.2</v>
      </c>
      <c r="D17" s="20">
        <v>31090.2</v>
      </c>
      <c r="E17" s="20">
        <v>31200</v>
      </c>
      <c r="F17" s="20">
        <v>0</v>
      </c>
      <c r="G17" s="20">
        <v>31200</v>
      </c>
    </row>
    <row r="18" spans="1:7" ht="23.25">
      <c r="A18" s="93" t="s">
        <v>139</v>
      </c>
      <c r="B18" s="94">
        <f>SUM(B9:B17)</f>
        <v>14679995.2</v>
      </c>
      <c r="C18" s="94">
        <f>SUM(C9:C17)</f>
        <v>15734779.2</v>
      </c>
      <c r="D18" s="94">
        <f>SUM(D9:D17)</f>
        <v>16282837.2</v>
      </c>
      <c r="E18" s="94">
        <f>SUM(E9:E17)</f>
        <v>18798550</v>
      </c>
      <c r="F18" s="94">
        <f>SUM(D18-G18)*100/D18</f>
        <v>-18.201759089011837</v>
      </c>
      <c r="G18" s="94">
        <f>SUM(G9:G17)</f>
        <v>19246600</v>
      </c>
    </row>
    <row r="19" spans="1:10" ht="23.25">
      <c r="A19" s="93" t="s">
        <v>140</v>
      </c>
      <c r="B19" s="94">
        <f>B18+D132</f>
        <v>14679995.2</v>
      </c>
      <c r="C19" s="94">
        <f>C18+E132</f>
        <v>15734779.2</v>
      </c>
      <c r="D19" s="94">
        <f>D18+F132</f>
        <v>16282837.2</v>
      </c>
      <c r="E19" s="94">
        <f>E18+F132</f>
        <v>18798550</v>
      </c>
      <c r="F19" s="94">
        <f>SUM(D19-G19)*100/D19</f>
        <v>-18.201759089011837</v>
      </c>
      <c r="G19" s="94">
        <f>G18+H132</f>
        <v>19246600</v>
      </c>
      <c r="J19" s="35">
        <v>27894337.26</v>
      </c>
    </row>
    <row r="20" spans="1:10" ht="23.25">
      <c r="A20" s="93" t="s">
        <v>141</v>
      </c>
      <c r="B20" s="94">
        <f>B19</f>
        <v>14679995.2</v>
      </c>
      <c r="C20" s="94">
        <f>C19</f>
        <v>15734779.2</v>
      </c>
      <c r="D20" s="94">
        <f>D19</f>
        <v>16282837.2</v>
      </c>
      <c r="E20" s="94">
        <f>E19</f>
        <v>18798550</v>
      </c>
      <c r="F20" s="94">
        <f>SUM(D20-G20)*100/D20</f>
        <v>-18.201759089011837</v>
      </c>
      <c r="G20" s="94">
        <f>G19</f>
        <v>19246600</v>
      </c>
      <c r="H20" s="307"/>
      <c r="J20" s="35">
        <f>D21</f>
        <v>47424319.260000005</v>
      </c>
    </row>
    <row r="21" spans="1:10" ht="23.25">
      <c r="A21" s="93" t="s">
        <v>142</v>
      </c>
      <c r="B21" s="94">
        <f>แผนงานบริหารงานทั่วไป!B188+แผนงานรักษาความสงบ!B60+แผนงานการศึกษา!B140+แผนงานสาธารณสุข!B54+แผนงานเคหะและชุมชน!B161+แผนงานสร้างความเข้มแข็ง!B38+แผนงานศาสนาวัฒนธรรม!B124+แผนงานการเกษตร!B43+แผนงานงบกลาง!B20</f>
        <v>44152714.629999995</v>
      </c>
      <c r="C21" s="94">
        <f>แผนงานบริหารงานทั่วไป!C188+แผนงานรักษาความสงบ!C60+แผนงานการศึกษา!C140+แผนงานสาธารณสุข!C54+แผนงานเคหะและชุมชน!C161+แผนงานสร้างความเข้มแข็ง!C38+แผนงานศาสนาวัฒนธรรม!C124+แผนงานการเกษตร!C43+แผนงานงบกลาง!C20</f>
        <v>43930285.730000004</v>
      </c>
      <c r="D21" s="94">
        <f>แผนงานบริหารงานทั่วไป!D188+แผนงานรักษาความสงบ!D60+แผนงานการศึกษา!D140+แผนงานสาธารณสุข!D54+แผนงานเคหะและชุมชน!D161+แผนงานสร้างความเข้มแข็ง!D38+แผนงานศาสนาวัฒนธรรม!D124+แผนงานการเกษตร!D43+แผนงานงบกลาง!D20</f>
        <v>47424319.260000005</v>
      </c>
      <c r="E21" s="94">
        <f>แผนงานบริหารงานทั่วไป!E188+แผนงานรักษาความสงบ!E60+แผนงานการศึกษา!E140+แผนงานสาธารณสุข!E54+แผนงานเคหะและชุมชน!E161+แผนงานสร้างความเข้มแข็ง!E38+แผนงานศาสนาวัฒนธรรม!E124+แผนงานการเกษตร!E43+แผนงานงบกลาง!E20</f>
        <v>52595000</v>
      </c>
      <c r="F21" s="94">
        <f>SUM(D21-G21)*100/D21</f>
        <v>-11.809723001599064</v>
      </c>
      <c r="G21" s="94">
        <f>แผนงานบริหารงานทั่วไป!G188+แผนงานรักษาความสงบ!G60+แผนงานการศึกษา!G140+แผนงานสาธารณสุข!G54+แผนงานเคหะและชุมชน!G161+แผนงานสร้างความเข้มแข็ง!G38+แผนงานศาสนาวัฒนธรรม!G124+แผนงานการเกษตร!G43+แผนงานงบกลาง!G20</f>
        <v>53025000</v>
      </c>
      <c r="H21" s="306">
        <v>71</v>
      </c>
      <c r="J21" s="87">
        <f>J19-J20</f>
        <v>-19529982.000000004</v>
      </c>
    </row>
    <row r="22" spans="1:8" ht="23.25">
      <c r="A22" s="57"/>
      <c r="B22" s="22"/>
      <c r="C22" s="86"/>
      <c r="D22" s="86"/>
      <c r="E22" s="86"/>
      <c r="F22" s="22"/>
      <c r="G22" s="86"/>
      <c r="H22" s="307"/>
    </row>
    <row r="23" spans="1:7" ht="23.25">
      <c r="A23" s="57"/>
      <c r="B23" s="22"/>
      <c r="C23" s="86"/>
      <c r="D23" s="86"/>
      <c r="E23" s="86"/>
      <c r="F23" s="86"/>
      <c r="G23" s="86"/>
    </row>
    <row r="24" spans="1:8" ht="23.25">
      <c r="A24" s="85"/>
      <c r="B24" s="22"/>
      <c r="C24" s="86"/>
      <c r="D24" s="86"/>
      <c r="E24" s="86"/>
      <c r="F24" s="86"/>
      <c r="G24" s="86"/>
      <c r="H24" s="307"/>
    </row>
    <row r="25" spans="1:8" ht="23.25">
      <c r="A25" s="85"/>
      <c r="B25" s="22"/>
      <c r="C25" s="86"/>
      <c r="D25" s="86"/>
      <c r="E25" s="86"/>
      <c r="F25" s="86"/>
      <c r="G25" s="86"/>
      <c r="H25" s="307"/>
    </row>
    <row r="26" spans="1:7" ht="23.25">
      <c r="A26" s="85"/>
      <c r="B26" s="22"/>
      <c r="C26" s="86"/>
      <c r="D26" s="86"/>
      <c r="E26" s="86"/>
      <c r="F26" s="86"/>
      <c r="G26" s="86"/>
    </row>
    <row r="27" spans="1:7" ht="23.25">
      <c r="A27" s="21"/>
      <c r="B27" s="22"/>
      <c r="C27" s="86"/>
      <c r="D27" s="86"/>
      <c r="E27" s="86"/>
      <c r="F27" s="86"/>
      <c r="G27" s="86"/>
    </row>
    <row r="28" spans="1:7" ht="23.25">
      <c r="A28" s="21"/>
      <c r="B28" s="22"/>
      <c r="C28" s="86"/>
      <c r="D28" s="86"/>
      <c r="E28" s="86"/>
      <c r="F28" s="22"/>
      <c r="G28" s="86"/>
    </row>
    <row r="31" ht="23.25">
      <c r="H31" s="308"/>
    </row>
    <row r="122" spans="2:7" ht="23.25" customHeight="1">
      <c r="B122" s="13"/>
      <c r="C122" s="13"/>
      <c r="D122" s="13"/>
      <c r="E122" s="13"/>
      <c r="F122" s="13"/>
      <c r="G122" s="13"/>
    </row>
    <row r="123" spans="2:7" ht="24" customHeight="1">
      <c r="B123" s="13"/>
      <c r="C123" s="13"/>
      <c r="D123" s="13"/>
      <c r="E123" s="13"/>
      <c r="F123" s="13"/>
      <c r="G123" s="13"/>
    </row>
    <row r="124" spans="2:7" ht="24" customHeight="1">
      <c r="B124" s="13"/>
      <c r="C124" s="13"/>
      <c r="D124" s="13"/>
      <c r="E124" s="13"/>
      <c r="F124" s="13"/>
      <c r="G124" s="13"/>
    </row>
    <row r="125" spans="2:7" ht="24.75" customHeight="1">
      <c r="B125" s="13"/>
      <c r="C125" s="13"/>
      <c r="D125" s="13"/>
      <c r="E125" s="13"/>
      <c r="F125" s="13"/>
      <c r="G125" s="13"/>
    </row>
  </sheetData>
  <sheetProtection/>
  <mergeCells count="5">
    <mergeCell ref="A1:G1"/>
    <mergeCell ref="A2:G2"/>
    <mergeCell ref="A3:G3"/>
    <mergeCell ref="B4:D4"/>
    <mergeCell ref="E4:G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HP</cp:lastModifiedBy>
  <cp:lastPrinted>2020-08-10T09:19:39Z</cp:lastPrinted>
  <dcterms:created xsi:type="dcterms:W3CDTF">2012-05-09T20:15:51Z</dcterms:created>
  <dcterms:modified xsi:type="dcterms:W3CDTF">2020-08-10T09:20:11Z</dcterms:modified>
  <cp:category/>
  <cp:version/>
  <cp:contentType/>
  <cp:contentStatus/>
</cp:coreProperties>
</file>